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8472" windowHeight="7140" activeTab="0"/>
  </bookViews>
  <sheets>
    <sheet name="model" sheetId="1" r:id="rId1"/>
    <sheet name="costing" sheetId="2" state="hidden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Medical Genetics</author>
  </authors>
  <commentList>
    <comment ref="P1" authorId="0">
      <text>
        <r>
          <rPr>
            <b/>
            <sz val="10"/>
            <rFont val="Tahoma"/>
            <family val="0"/>
          </rPr>
          <t>Medical Genetics:</t>
        </r>
        <r>
          <rPr>
            <sz val="10"/>
            <rFont val="Tahoma"/>
            <family val="0"/>
          </rPr>
          <t xml:space="preserve">
Theoretical computer update only</t>
        </r>
      </text>
    </comment>
    <comment ref="P2" authorId="0">
      <text>
        <r>
          <rPr>
            <b/>
            <sz val="10"/>
            <rFont val="Tahoma"/>
            <family val="0"/>
          </rPr>
          <t>Medical Genetics:</t>
        </r>
        <r>
          <rPr>
            <sz val="10"/>
            <rFont val="Tahoma"/>
            <family val="0"/>
          </rPr>
          <t xml:space="preserve">
Physical audit of stock held</t>
        </r>
      </text>
    </comment>
  </commentList>
</comments>
</file>

<file path=xl/sharedStrings.xml><?xml version="1.0" encoding="utf-8"?>
<sst xmlns="http://schemas.openxmlformats.org/spreadsheetml/2006/main" count="233" uniqueCount="99">
  <si>
    <t>Relative value of prescreen [V]</t>
  </si>
  <si>
    <t>Detection rate [D]</t>
  </si>
  <si>
    <t>Model for calculating the relative value of a pre-screen strategy with respect to sequencing</t>
  </si>
  <si>
    <t>Required advantage [A']</t>
  </si>
  <si>
    <t>Max relative value [V]</t>
  </si>
  <si>
    <t>Max expected detection rate [D]</t>
  </si>
  <si>
    <t>Display characteristics</t>
  </si>
  <si>
    <t>Variables</t>
  </si>
  <si>
    <t>No of exons</t>
  </si>
  <si>
    <t xml:space="preserve">Advantage of Pre-screen [A] </t>
  </si>
  <si>
    <t>Pre-Screen Strategy</t>
  </si>
  <si>
    <t>Sequencing Strategy</t>
  </si>
  <si>
    <t>Pick up rate (per patient)</t>
  </si>
  <si>
    <t>Detection rate (per fragment)</t>
  </si>
  <si>
    <t>Test Characteristics</t>
  </si>
  <si>
    <t>Seq orientations [primary screen]</t>
  </si>
  <si>
    <r>
      <t>Seq orientations [secondary screen</t>
    </r>
    <r>
      <rPr>
        <sz val="10"/>
        <rFont val="Arial"/>
        <family val="2"/>
      </rPr>
      <t>]</t>
    </r>
  </si>
  <si>
    <t>PS false +ve + poly</t>
  </si>
  <si>
    <t xml:space="preserve"> </t>
  </si>
  <si>
    <t>Seq orientations [secondary screen]</t>
  </si>
  <si>
    <t>`</t>
  </si>
  <si>
    <t>Polymorphisms [N]</t>
  </si>
  <si>
    <t>False positive rate [Pps]</t>
  </si>
  <si>
    <t>Failure rate [Fps]</t>
  </si>
  <si>
    <t>Failure rate [Fseq]</t>
  </si>
  <si>
    <t>False positive rate [Pseq]</t>
  </si>
  <si>
    <t>Absolute values</t>
  </si>
  <si>
    <t>Value of overall screen (per patient)</t>
  </si>
  <si>
    <t>Value of seq equivalent (per patient)</t>
  </si>
  <si>
    <t>Value of single pre-screen rxn</t>
  </si>
  <si>
    <t>HT Consumables Costing</t>
  </si>
  <si>
    <t>Sequencing</t>
  </si>
  <si>
    <t>CSCE</t>
  </si>
  <si>
    <t>Item</t>
  </si>
  <si>
    <t>Supplier</t>
  </si>
  <si>
    <t>Ref</t>
  </si>
  <si>
    <t>Qty</t>
  </si>
  <si>
    <t>Unit</t>
  </si>
  <si>
    <t>Cost</t>
  </si>
  <si>
    <t>Cost per unit</t>
  </si>
  <si>
    <t>4 plates</t>
  </si>
  <si>
    <t>waste</t>
  </si>
  <si>
    <t>Total useage</t>
  </si>
  <si>
    <t>total cost (x384)</t>
  </si>
  <si>
    <t>Total Cost (x1)</t>
  </si>
  <si>
    <t>PCR</t>
  </si>
  <si>
    <t>PCR Premix</t>
  </si>
  <si>
    <t>Cambio</t>
  </si>
  <si>
    <t>MO7205A</t>
  </si>
  <si>
    <t>ul</t>
  </si>
  <si>
    <t>GS primers (100fmol/ul)</t>
  </si>
  <si>
    <t>MWG</t>
  </si>
  <si>
    <t>estimated</t>
  </si>
  <si>
    <t>M13 Primers (2pmol/ul)</t>
  </si>
  <si>
    <t>96 Well PCR Plate</t>
  </si>
  <si>
    <t>Anachem</t>
  </si>
  <si>
    <t>21970B</t>
  </si>
  <si>
    <t>nr</t>
  </si>
  <si>
    <t>20 ul Tips</t>
  </si>
  <si>
    <t>Star Lab</t>
  </si>
  <si>
    <t>E1075-4402</t>
  </si>
  <si>
    <t>250 ul Tips</t>
  </si>
  <si>
    <t>E1075-0402</t>
  </si>
  <si>
    <t>Taq</t>
  </si>
  <si>
    <t>Invitrogen</t>
  </si>
  <si>
    <t>18038-026</t>
  </si>
  <si>
    <t>Adhesive PCR seals</t>
  </si>
  <si>
    <t>ABgene</t>
  </si>
  <si>
    <t>AB-0626</t>
  </si>
  <si>
    <t>Cleanup</t>
  </si>
  <si>
    <t>EXO 1</t>
  </si>
  <si>
    <t>NEB</t>
  </si>
  <si>
    <t>M0293L</t>
  </si>
  <si>
    <t>n/a</t>
  </si>
  <si>
    <t>SAP</t>
  </si>
  <si>
    <t>Amersham</t>
  </si>
  <si>
    <t>E70092X</t>
  </si>
  <si>
    <t>Sequence</t>
  </si>
  <si>
    <t>BigDye V1</t>
  </si>
  <si>
    <t>Applied Biosystems</t>
  </si>
  <si>
    <t>5x Reaction Buffer</t>
  </si>
  <si>
    <t>M13 Primers</t>
  </si>
  <si>
    <t>Millipore 384 filter plates</t>
  </si>
  <si>
    <t>384 Well Plate</t>
  </si>
  <si>
    <t>Run</t>
  </si>
  <si>
    <t>GeneScan 500 LIZ</t>
  </si>
  <si>
    <t>POP6</t>
  </si>
  <si>
    <t>HiDi Formamide</t>
  </si>
  <si>
    <t>36cm 16 Capillary Array</t>
  </si>
  <si>
    <t>10x Running Buffer</t>
  </si>
  <si>
    <t>Batch size</t>
  </si>
  <si>
    <t>a</t>
  </si>
  <si>
    <t>b</t>
  </si>
  <si>
    <t>c</t>
  </si>
  <si>
    <t>d</t>
  </si>
  <si>
    <t>e</t>
  </si>
  <si>
    <t>Controls per fragment</t>
  </si>
  <si>
    <t>Value per mutation detected (ps)</t>
  </si>
  <si>
    <t>Value per mutation detected (seq)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</si>
</sst>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"/>
    <numFmt numFmtId="166" formatCode="d\-mmm\-yy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u val="single"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.25"/>
      <name val="Arial"/>
      <family val="0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Tahoma"/>
      <family val="0"/>
    </font>
    <font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4" xfId="0" applyNumberFormat="1" applyFont="1" applyBorder="1" applyAlignment="1" applyProtection="1">
      <alignment vertical="center"/>
      <protection/>
    </xf>
    <xf numFmtId="2" fontId="0" fillId="0" borderId="5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2" fontId="0" fillId="0" borderId="5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8" fontId="2" fillId="0" borderId="0" xfId="0" applyNumberFormat="1" applyFont="1" applyFill="1" applyBorder="1" applyAlignment="1" applyProtection="1">
      <alignment/>
      <protection/>
    </xf>
    <xf numFmtId="2" fontId="5" fillId="0" borderId="6" xfId="0" applyNumberFormat="1" applyFont="1" applyBorder="1" applyAlignment="1" applyProtection="1">
      <alignment vertical="center"/>
      <protection locked="0"/>
    </xf>
    <xf numFmtId="2" fontId="11" fillId="2" borderId="13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2" fontId="5" fillId="0" borderId="2" xfId="0" applyNumberFormat="1" applyFont="1" applyFill="1" applyBorder="1" applyAlignment="1" applyProtection="1">
      <alignment/>
      <protection locked="0"/>
    </xf>
    <xf numFmtId="2" fontId="10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0" fillId="0" borderId="9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2" fontId="11" fillId="2" borderId="18" xfId="0" applyNumberFormat="1" applyFont="1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2" fontId="11" fillId="2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0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11" fillId="2" borderId="24" xfId="0" applyFont="1" applyFill="1" applyBorder="1" applyAlignment="1" applyProtection="1">
      <alignment vertical="center"/>
      <protection/>
    </xf>
    <xf numFmtId="168" fontId="11" fillId="0" borderId="11" xfId="0" applyNumberFormat="1" applyFont="1" applyBorder="1" applyAlignment="1" applyProtection="1">
      <alignment vertical="center"/>
      <protection/>
    </xf>
    <xf numFmtId="2" fontId="5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1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horizontal="right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5" fillId="0" borderId="27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2" fontId="5" fillId="0" borderId="6" xfId="0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228"/>
      <c:depthPercent val="100"/>
      <c:rAngAx val="0"/>
      <c:perspective val="0"/>
    </c:view3D>
    <c:plotArea>
      <c:layout>
        <c:manualLayout>
          <c:xMode val="edge"/>
          <c:yMode val="edge"/>
          <c:x val="0.06775"/>
          <c:y val="0.1155"/>
          <c:w val="0.6735"/>
          <c:h val="0.80775"/>
        </c:manualLayout>
      </c:layout>
      <c:surface3DChart>
        <c:ser>
          <c:idx val="0"/>
          <c:order val="0"/>
          <c:tx>
            <c:strRef>
              <c:f>model!$J$4</c:f>
              <c:strCache>
                <c:ptCount val="1"/>
                <c:pt idx="0">
                  <c:v>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model!$J$5:$J$15</c:f>
              <c:numCache/>
            </c:numRef>
          </c:val>
        </c:ser>
        <c:ser>
          <c:idx val="1"/>
          <c:order val="1"/>
          <c:tx>
            <c:strRef>
              <c:f>model!$K$4</c:f>
              <c:strCache>
                <c:ptCount val="1"/>
                <c:pt idx="0">
                  <c:v>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model!$K$5:$K$15</c:f>
              <c:numCache/>
            </c:numRef>
          </c:val>
        </c:ser>
        <c:ser>
          <c:idx val="2"/>
          <c:order val="2"/>
          <c:tx>
            <c:strRef>
              <c:f>model!$L$4</c:f>
              <c:strCache>
                <c:ptCount val="1"/>
                <c:pt idx="0">
                  <c:v>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model!$L$5:$L$15</c:f>
              <c:numCache/>
            </c:numRef>
          </c:val>
        </c:ser>
        <c:ser>
          <c:idx val="3"/>
          <c:order val="3"/>
          <c:tx>
            <c:strRef>
              <c:f>model!$M$4</c:f>
              <c:strCache>
                <c:ptCount val="1"/>
                <c:pt idx="0">
                  <c:v>4.00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model!$M$5:$M$15</c:f>
              <c:numCache/>
            </c:numRef>
          </c:val>
        </c:ser>
        <c:ser>
          <c:idx val="4"/>
          <c:order val="4"/>
          <c:tx>
            <c:strRef>
              <c:f>model!$N$4</c:f>
              <c:strCache>
                <c:ptCount val="1"/>
                <c:pt idx="0">
                  <c:v>5.00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model!$N$5:$N$15</c:f>
              <c:numCache/>
            </c:numRef>
          </c:val>
        </c:ser>
        <c:ser>
          <c:idx val="5"/>
          <c:order val="5"/>
          <c:tx>
            <c:strRef>
              <c:f>model!$O$4</c:f>
              <c:strCache>
                <c:ptCount val="1"/>
                <c:pt idx="0">
                  <c:v>7.00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model!$O$5:$O$15</c:f>
              <c:numCache/>
            </c:numRef>
          </c:val>
        </c:ser>
        <c:ser>
          <c:idx val="6"/>
          <c:order val="6"/>
          <c:tx>
            <c:strRef>
              <c:f>model!$P$4</c:f>
              <c:strCache>
                <c:ptCount val="1"/>
                <c:pt idx="0">
                  <c:v>8.00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model!$P$5:$P$15</c:f>
              <c:numCache/>
            </c:numRef>
          </c:val>
        </c:ser>
        <c:ser>
          <c:idx val="7"/>
          <c:order val="7"/>
          <c:tx>
            <c:strRef>
              <c:f>model!$Q$4</c:f>
              <c:strCache>
                <c:ptCount val="1"/>
                <c:pt idx="0">
                  <c:v>9.00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model!$Q$5:$Q$15</c:f>
              <c:numCache/>
            </c:numRef>
          </c:val>
        </c:ser>
        <c:ser>
          <c:idx val="8"/>
          <c:order val="8"/>
          <c:tx>
            <c:strRef>
              <c:f>model!$R$4</c:f>
              <c:strCache>
                <c:ptCount val="1"/>
                <c:pt idx="0">
                  <c:v>10.00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model!$R$5:$R$15</c:f>
              <c:numCache/>
            </c:numRef>
          </c:val>
        </c:ser>
        <c:ser>
          <c:idx val="9"/>
          <c:order val="9"/>
          <c:tx>
            <c:strRef>
              <c:f>model!$S$4</c:f>
              <c:strCache>
                <c:ptCount val="1"/>
                <c:pt idx="0">
                  <c:v>11.00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model!$S$5:$S$15</c:f>
              <c:numCache/>
            </c:numRef>
          </c:val>
        </c:ser>
        <c:ser>
          <c:idx val="10"/>
          <c:order val="10"/>
          <c:tx>
            <c:strRef>
              <c:f>model!$T$4</c:f>
              <c:strCache>
                <c:ptCount val="1"/>
                <c:pt idx="0">
                  <c:v>12.00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model!$T$5:$T$15</c:f>
              <c:numCache/>
            </c:numRef>
          </c:val>
        </c:ser>
        <c:ser>
          <c:idx val="11"/>
          <c:order val="11"/>
          <c:tx>
            <c:strRef>
              <c:f>model!$U$4</c:f>
              <c:strCache>
                <c:ptCount val="1"/>
                <c:pt idx="0">
                  <c:v>13.00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model!$U$5:$U$15</c:f>
              <c:numCache/>
            </c:numRef>
          </c:val>
        </c:ser>
        <c:axId val="19377233"/>
        <c:axId val="40177370"/>
        <c:axId val="26052011"/>
      </c:surface3DChart>
      <c:catAx>
        <c:axId val="1937723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77233"/>
        <c:crossesAt val="1"/>
        <c:crossBetween val="between"/>
        <c:dispUnits/>
        <c:majorUnit val="1"/>
        <c:minorUnit val="0.105140186915888"/>
      </c:valAx>
      <c:serAx>
        <c:axId val="26052011"/>
        <c:scaling>
          <c:orientation val="maxMin"/>
        </c:scaling>
        <c:axPos val="b"/>
        <c:delete val="0"/>
        <c:numFmt formatCode="0.0" sourceLinked="0"/>
        <c:majorTickMark val="out"/>
        <c:minorTickMark val="none"/>
        <c:tickLblPos val="low"/>
        <c:crossAx val="40177370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005"/>
          <c:w val="0.16"/>
          <c:h val="0.4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C0C0C0"/>
          </a:solidFill>
        </a:ln>
      </c:spPr>
      <c:thickness val="0"/>
    </c:sideWall>
    <c:backWall>
      <c:spPr>
        <a:noFill/>
        <a:ln w="3175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0</xdr:rowOff>
    </xdr:from>
    <xdr:to>
      <xdr:col>21</xdr:col>
      <xdr:colOff>19050</xdr:colOff>
      <xdr:row>30</xdr:row>
      <xdr:rowOff>152400</xdr:rowOff>
    </xdr:to>
    <xdr:graphicFrame>
      <xdr:nvGraphicFramePr>
        <xdr:cNvPr id="1" name="Chart 10"/>
        <xdr:cNvGraphicFramePr/>
      </xdr:nvGraphicFramePr>
      <xdr:xfrm>
        <a:off x="2990850" y="400050"/>
        <a:ext cx="5305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333375</xdr:colOff>
      <xdr:row>25</xdr:row>
      <xdr:rowOff>47625</xdr:rowOff>
    </xdr:from>
    <xdr:ext cx="923925" cy="361950"/>
    <xdr:sp>
      <xdr:nvSpPr>
        <xdr:cNvPr id="2" name="TextBox 11"/>
        <xdr:cNvSpPr txBox="1">
          <a:spLocks noChangeArrowheads="1"/>
        </xdr:cNvSpPr>
      </xdr:nvSpPr>
      <xdr:spPr>
        <a:xfrm>
          <a:off x="3257550" y="4391025"/>
          <a:ext cx="923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 of exons 
(per fragment)</a:t>
          </a:r>
        </a:p>
      </xdr:txBody>
    </xdr:sp>
    <xdr:clientData/>
  </xdr:oneCellAnchor>
  <xdr:oneCellAnchor>
    <xdr:from>
      <xdr:col>13</xdr:col>
      <xdr:colOff>323850</xdr:colOff>
      <xdr:row>24</xdr:row>
      <xdr:rowOff>152400</xdr:rowOff>
    </xdr:from>
    <xdr:ext cx="981075" cy="400050"/>
    <xdr:sp>
      <xdr:nvSpPr>
        <xdr:cNvPr id="3" name="TextBox 12"/>
        <xdr:cNvSpPr txBox="1">
          <a:spLocks noChangeArrowheads="1"/>
        </xdr:cNvSpPr>
      </xdr:nvSpPr>
      <xdr:spPr>
        <a:xfrm>
          <a:off x="5734050" y="4324350"/>
          <a:ext cx="98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Relative Value of Pre-screen</a:t>
          </a:r>
        </a:p>
      </xdr:txBody>
    </xdr:sp>
    <xdr:clientData/>
  </xdr:oneCellAnchor>
  <xdr:oneCellAnchor>
    <xdr:from>
      <xdr:col>16</xdr:col>
      <xdr:colOff>333375</xdr:colOff>
      <xdr:row>11</xdr:row>
      <xdr:rowOff>85725</xdr:rowOff>
    </xdr:from>
    <xdr:ext cx="447675" cy="1581150"/>
    <xdr:sp>
      <xdr:nvSpPr>
        <xdr:cNvPr id="4" name="TextBox 13"/>
        <xdr:cNvSpPr txBox="1">
          <a:spLocks noChangeArrowheads="1"/>
        </xdr:cNvSpPr>
      </xdr:nvSpPr>
      <xdr:spPr>
        <a:xfrm>
          <a:off x="6829425" y="2028825"/>
          <a:ext cx="4476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Advantage of Pre-screen</a:t>
          </a:r>
        </a:p>
      </xdr:txBody>
    </xdr:sp>
    <xdr:clientData/>
  </xdr:oneCellAnchor>
  <xdr:oneCellAnchor>
    <xdr:from>
      <xdr:col>12</xdr:col>
      <xdr:colOff>209550</xdr:colOff>
      <xdr:row>2</xdr:row>
      <xdr:rowOff>47625</xdr:rowOff>
    </xdr:from>
    <xdr:ext cx="1085850" cy="190500"/>
    <xdr:sp>
      <xdr:nvSpPr>
        <xdr:cNvPr id="5" name="TextBox 17"/>
        <xdr:cNvSpPr txBox="1">
          <a:spLocks noChangeArrowheads="1"/>
        </xdr:cNvSpPr>
      </xdr:nvSpPr>
      <xdr:spPr>
        <a:xfrm>
          <a:off x="5238750" y="44767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f. General Output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showGridLines="0" tabSelected="1" workbookViewId="0" topLeftCell="A1">
      <selection activeCell="O32" sqref="O32"/>
    </sheetView>
  </sheetViews>
  <sheetFormatPr defaultColWidth="9.140625" defaultRowHeight="13.5" customHeight="1" outlineLevelRow="1"/>
  <cols>
    <col min="1" max="1" width="2.28125" style="104" bestFit="1" customWidth="1"/>
    <col min="2" max="2" width="7.7109375" style="25" customWidth="1"/>
    <col min="3" max="4" width="4.57421875" style="25" bestFit="1" customWidth="1"/>
    <col min="5" max="5" width="14.7109375" style="25" customWidth="1"/>
    <col min="6" max="6" width="7.7109375" style="25" customWidth="1"/>
    <col min="7" max="7" width="2.28125" style="25" customWidth="1"/>
    <col min="8" max="8" width="5.57421875" style="25" bestFit="1" customWidth="1"/>
    <col min="9" max="9" width="7.28125" style="25" bestFit="1" customWidth="1"/>
    <col min="10" max="10" width="7.28125" style="26" bestFit="1" customWidth="1"/>
    <col min="11" max="14" width="5.7109375" style="26" bestFit="1" customWidth="1"/>
    <col min="15" max="17" width="5.28125" style="26" bestFit="1" customWidth="1"/>
    <col min="18" max="19" width="5.57421875" style="26" bestFit="1" customWidth="1"/>
    <col min="20" max="20" width="4.57421875" style="26" customWidth="1"/>
    <col min="21" max="21" width="5.7109375" style="26" bestFit="1" customWidth="1"/>
    <col min="22" max="16384" width="5.140625" style="25" customWidth="1"/>
  </cols>
  <sheetData>
    <row r="1" spans="1:21" s="8" customFormat="1" ht="18" customHeight="1">
      <c r="A1" s="104"/>
      <c r="B1" s="7" t="s">
        <v>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30" s="10" customFormat="1" ht="13.5" customHeight="1">
      <c r="A2" s="10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5"/>
      <c r="X2" s="5"/>
      <c r="Y2" s="5"/>
      <c r="Z2" s="5"/>
      <c r="AA2" s="5"/>
      <c r="AB2" s="5"/>
      <c r="AC2" s="5"/>
      <c r="AD2" s="5"/>
    </row>
    <row r="3" spans="1:30" s="11" customFormat="1" ht="13.5" customHeight="1">
      <c r="A3" s="106"/>
      <c r="B3" s="98" t="s">
        <v>7</v>
      </c>
      <c r="C3" s="98"/>
      <c r="D3" s="98"/>
      <c r="E3" s="98"/>
      <c r="F3" s="98"/>
      <c r="I3" s="97" t="s">
        <v>0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12"/>
      <c r="X3" s="12"/>
      <c r="Y3" s="12"/>
      <c r="Z3" s="12"/>
      <c r="AA3" s="12"/>
      <c r="AB3" s="12"/>
      <c r="AC3" s="12"/>
      <c r="AD3" s="12"/>
    </row>
    <row r="4" spans="1:30" s="10" customFormat="1" ht="13.5" customHeight="1">
      <c r="A4" s="105"/>
      <c r="B4" s="27" t="s">
        <v>11</v>
      </c>
      <c r="C4" s="28"/>
      <c r="D4" s="28"/>
      <c r="E4" s="28"/>
      <c r="F4" s="28"/>
      <c r="H4" s="95" t="s">
        <v>1</v>
      </c>
      <c r="I4" s="6">
        <f>1/(((1/J$4+$F$11*$I2+$F$5*$F$14+(1-$I2)*$F$11*$F$35)/($F$5+$F$6*$I2+$F$5*$F$8+(1-$I2)*$F$6*$F$7))/$F$40)</f>
        <v>1.6538461538461537</v>
      </c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7</v>
      </c>
      <c r="P4" s="5">
        <v>8</v>
      </c>
      <c r="Q4" s="5">
        <v>9</v>
      </c>
      <c r="R4" s="5">
        <v>10</v>
      </c>
      <c r="S4" s="5">
        <v>11</v>
      </c>
      <c r="T4" s="5">
        <v>12</v>
      </c>
      <c r="U4" s="5">
        <v>13</v>
      </c>
      <c r="W4" s="6"/>
      <c r="X4" s="6"/>
      <c r="Y4" s="6"/>
      <c r="Z4" s="6"/>
      <c r="AA4" s="6"/>
      <c r="AB4" s="6"/>
      <c r="AC4" s="6"/>
      <c r="AD4" s="6"/>
    </row>
    <row r="5" spans="1:34" s="10" customFormat="1" ht="13.5" customHeight="1">
      <c r="A5" s="105">
        <v>1</v>
      </c>
      <c r="B5" s="14" t="s">
        <v>15</v>
      </c>
      <c r="C5" s="15"/>
      <c r="D5" s="15"/>
      <c r="E5" s="15"/>
      <c r="F5" s="2">
        <v>2</v>
      </c>
      <c r="H5" s="95"/>
      <c r="I5" s="5">
        <v>1</v>
      </c>
      <c r="J5" s="6">
        <f>1/(((1/J$4+$F$11*($F$17/$I5)+2*$F$14+(1-($F$17/$I5))*$F$11*$F$35)/($F$5+$F$6*($F$17/$I5)+$F$5*$F$8+(1-($F$17/$I5))*$F$6*$F$7))/$F$40)</f>
        <v>1.4601910828025477</v>
      </c>
      <c r="K5" s="6">
        <f>1/(((1/K$4+$F$11*($F$17/$I5)+2*$F$14+(1-($F$17/$I5))*$F$11*$F$35)/($F$5+$F$6*($F$17/$I5)+$F$5*$F$8+(1-($F$17/$I5))*$F$6*$F$7))/$F$40)</f>
        <v>2.142523364485981</v>
      </c>
      <c r="L5" s="6">
        <f>1/(((1/L$4+$F$11*($F$17/$I5)+2*$F$14+(1-($F$17/$I5))*$F$11*$F$35)/($F$5+$F$6*($F$17/$I5)+$F$5*$F$8+(1-($F$17/$I5))*$F$6*$F$7))/$F$40)</f>
        <v>2.5378228782287824</v>
      </c>
      <c r="M5" s="6">
        <f>1/(((1/M$4+$F$11*($F$17/$I5)+2*$F$14+(1-($F$17/$I5))*$F$11*$F$35)/($F$5+$F$6*($F$17/$I5)+$F$5*$F$8+(1-($F$17/$I5))*$F$6*$F$7))/$F$40)</f>
        <v>2.795731707317073</v>
      </c>
      <c r="N5" s="6">
        <f>1/(((1/N$4+$F$11*($F$17/$I5)+2*$F$14+(1-($F$17/$I5))*$F$11*$F$35)/($F$5+$F$6*($F$17/$I5)+$F$5*$F$8+(1-($F$17/$I5))*$F$6*$F$7))/$F$40)</f>
        <v>2.977272727272727</v>
      </c>
      <c r="O5" s="6">
        <f>1/(((1/O$4+$F$11*($F$17/$I5)+2*$F$14+(1-($F$17/$I5))*$F$11*$F$35)/($F$5+$F$6*($F$17/$I5)+$F$5*$F$8+(1-($F$17/$I5))*$F$6*$F$7))/$F$40)</f>
        <v>3.2159318637274548</v>
      </c>
      <c r="P5" s="6">
        <f>1/(((1/P$4+$F$11*($F$17/$I5)+2*$F$14+(1-($F$17/$I5))*$F$11*$F$35)/($F$5+$F$6*($F$17/$I5)+$F$5*$F$8+(1-($F$17/$I5))*$F$6*$F$7))/$F$40)</f>
        <v>3.298561151079136</v>
      </c>
      <c r="Q5" s="6">
        <f>1/(((1/Q$4+$F$11*($F$17/$I5)+2*$F$14+(1-($F$17/$I5))*$F$11*$F$35)/($F$5+$F$6*($F$17/$I5)+$F$5*$F$8+(1-($F$17/$I5))*$F$6*$F$7))/$F$40)</f>
        <v>3.3658238172920063</v>
      </c>
      <c r="R5" s="6">
        <f>1/(((1/R$4+$F$11*($F$17/$I5)+2*$F$14+(1-($F$17/$I5))*$F$11*$F$35)/($F$5+$F$6*($F$17/$I5)+$F$5*$F$8+(1-($F$17/$I5))*$F$6*$F$7))/$F$40)</f>
        <v>3.421641791044776</v>
      </c>
      <c r="S5" s="6">
        <f>1/(((1/S$4+$F$11*($F$17/$I5)+2*$F$14+(1-($F$17/$I5))*$F$11*$F$35)/($F$5+$F$6*($F$17/$I5)+$F$5*$F$8+(1-($F$17/$I5))*$F$6*$F$7))/$F$40)</f>
        <v>3.4687070151306743</v>
      </c>
      <c r="T5" s="6">
        <f>1/(((1/T$4+$F$11*($F$17/$I5)+2*$F$14+(1-($F$17/$I5))*$F$11*$F$35)/($F$5+$F$6*($F$17/$I5)+$F$5*$F$8+(1-($F$17/$I5))*$F$6*$F$7))/$F$40)</f>
        <v>3.5089285714285716</v>
      </c>
      <c r="U5" s="6">
        <f>1/(((1/U$4+$F$11*($F$17/$I5)+2*$F$14+(1-($F$17/$I5))*$F$11*$F$35)/($F$5+$F$6*($F$17/$I5)+$F$5*$F$8+(1-($F$17/$I5))*$F$6*$F$7))/$F$40)</f>
        <v>3.5436979785969083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10" customFormat="1" ht="13.5" customHeight="1">
      <c r="A6" s="105">
        <v>2</v>
      </c>
      <c r="B6" s="14" t="s">
        <v>16</v>
      </c>
      <c r="C6" s="15"/>
      <c r="D6" s="15"/>
      <c r="E6" s="15"/>
      <c r="F6" s="2">
        <v>1</v>
      </c>
      <c r="H6" s="95"/>
      <c r="I6" s="5">
        <v>11</v>
      </c>
      <c r="J6" s="6">
        <f>1/(((1/J$4+$F$11*($F$17/$I6)+2*$F$14+(1-($F$17/$I6))*$F$11*$F$35)/($F$5+$F$6*($F$17/$I6)+$F$5*$F$8+(1-($F$17/$I6))*$F$6*$F$7))/$F$40)</f>
        <v>1.6329787234042552</v>
      </c>
      <c r="K6" s="6">
        <f>1/(((1/K$4+$F$11*($F$17/$I6)+2*$F$14+(1-($F$17/$I6))*$F$11*$F$35)/($F$5+$F$6*($F$17/$I6)+$F$5*$F$8+(1-($F$17/$I6))*$F$6*$F$7))/$F$40)</f>
        <v>2.6232083792723264</v>
      </c>
      <c r="L6" s="6">
        <f>1/(((1/L$4+$F$11*($F$17/$I6)+2*$F$14+(1-($F$17/$I6))*$F$11*$F$35)/($F$5+$F$6*($F$17/$I6)+$F$5*$F$8+(1-($F$17/$I6))*$F$6*$F$7))/$F$40)</f>
        <v>3.2877706126209127</v>
      </c>
      <c r="M6" s="6">
        <f>1/(((1/M$4+$F$11*($F$17/$I6)+2*$F$14+(1-($F$17/$I6))*$F$11*$F$35)/($F$5+$F$6*($F$17/$I6)+$F$5*$F$8+(1-($F$17/$I6))*$F$6*$F$7))/$F$40)</f>
        <v>3.7646360759493667</v>
      </c>
      <c r="N6" s="6">
        <f>1/(((1/N$4+$F$11*($F$17/$I6)+2*$F$14+(1-($F$17/$I6))*$F$11*$F$35)/($F$5+$F$6*($F$17/$I6)+$F$5*$F$8+(1-($F$17/$I6))*$F$6*$F$7))/$F$40)</f>
        <v>4.123483535528597</v>
      </c>
      <c r="O6" s="6">
        <f>1/(((1/O$4+$F$11*($F$17/$I6)+2*$F$14+(1-($F$17/$I6))*$F$11*$F$35)/($F$5+$F$6*($F$17/$I6)+$F$5*$F$8+(1-($F$17/$I6))*$F$6*$F$7))/$F$40)</f>
        <v>4.627604890247292</v>
      </c>
      <c r="P6" s="6">
        <f>1/(((1/P$4+$F$11*($F$17/$I6)+2*$F$14+(1-($F$17/$I6))*$F$11*$F$35)/($F$5+$F$6*($F$17/$I6)+$F$5*$F$8+(1-($F$17/$I6))*$F$6*$F$7))/$F$40)</f>
        <v>4.811425682507584</v>
      </c>
      <c r="Q6" s="6">
        <f>1/(((1/Q$4+$F$11*($F$17/$I6)+2*$F$14+(1-($F$17/$I6))*$F$11*$F$35)/($F$5+$F$6*($F$17/$I6)+$F$5*$F$8+(1-($F$17/$I6))*$F$6*$F$7))/$F$40)</f>
        <v>4.964815673545097</v>
      </c>
      <c r="R6" s="6">
        <f>1/(((1/R$4+$F$11*($F$17/$I6)+2*$F$14+(1-($F$17/$I6))*$F$11*$F$35)/($F$5+$F$6*($F$17/$I6)+$F$5*$F$8+(1-($F$17/$I6))*$F$6*$F$7))/$F$40)</f>
        <v>5.09475374732334</v>
      </c>
      <c r="S6" s="6">
        <f>1/(((1/S$4+$F$11*($F$17/$I6)+2*$F$14+(1-($F$17/$I6))*$F$11*$F$35)/($F$5+$F$6*($F$17/$I6)+$F$5*$F$8+(1-($F$17/$I6))*$F$6*$F$7))/$F$40)</f>
        <v>5.206236323851204</v>
      </c>
      <c r="T6" s="6">
        <f>1/(((1/T$4+$F$11*($F$17/$I6)+2*$F$14+(1-($F$17/$I6))*$F$11*$F$35)/($F$5+$F$6*($F$17/$I6)+$F$5*$F$8+(1-($F$17/$I6))*$F$6*$F$7))/$F$40)</f>
        <v>5.302934621099555</v>
      </c>
      <c r="U6" s="6">
        <f>1/(((1/U$4+$F$11*($F$17/$I6)+2*$F$14+(1-($F$17/$I6))*$F$11*$F$35)/($F$5+$F$6*($F$17/$I6)+$F$5*$F$8+(1-($F$17/$I6))*$F$6*$F$7))/$F$40)</f>
        <v>5.387606688730187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0" customFormat="1" ht="13.5" customHeight="1">
      <c r="A7" s="105">
        <v>3</v>
      </c>
      <c r="B7" s="19" t="s">
        <v>25</v>
      </c>
      <c r="C7" s="15"/>
      <c r="D7" s="15"/>
      <c r="E7" s="15"/>
      <c r="F7" s="3">
        <v>0.05</v>
      </c>
      <c r="H7" s="95"/>
      <c r="I7" s="5">
        <v>21</v>
      </c>
      <c r="J7" s="6">
        <f>1/(((1/J$4+$F$11*($F$17/$I7)+2*$F$14+(1-($F$17/$I7))*$F$11*$F$35)/($F$5+$F$6*($F$17/$I7)+$F$5*$F$8+(1-($F$17/$I7))*$F$6*$F$7))/$F$40)</f>
        <v>1.6428182807399347</v>
      </c>
      <c r="K7" s="6">
        <f>1/(((1/K$4+$F$11*($F$17/$I7)+2*$F$14+(1-($F$17/$I7))*$F$11*$F$35)/($F$5+$F$6*($F$17/$I7)+$F$5*$F$8+(1-($F$17/$I7))*$F$6*$F$7))/$F$40)</f>
        <v>2.6533391915641475</v>
      </c>
      <c r="L7" s="6">
        <f>1/(((1/L$4+$F$11*($F$17/$I7)+2*$F$14+(1-($F$17/$I7))*$F$11*$F$35)/($F$5+$F$6*($F$17/$I7)+$F$5*$F$8+(1-($F$17/$I7))*$F$6*$F$7))/$F$40)</f>
        <v>3.3376934414148858</v>
      </c>
      <c r="M7" s="6">
        <f>1/(((1/M$4+$F$11*($F$17/$I7)+2*$F$14+(1-($F$17/$I7))*$F$11*$F$35)/($F$5+$F$6*($F$17/$I7)+$F$5*$F$8+(1-($F$17/$I7))*$F$6*$F$7))/$F$40)</f>
        <v>3.8318527918781724</v>
      </c>
      <c r="N7" s="6">
        <f>1/(((1/N$4+$F$11*($F$17/$I7)+2*$F$14+(1-($F$17/$I7))*$F$11*$F$35)/($F$5+$F$6*($F$17/$I7)+$F$5*$F$8+(1-($F$17/$I7))*$F$6*$F$7))/$F$40)</f>
        <v>4.205431754874652</v>
      </c>
      <c r="O7" s="6">
        <f>1/(((1/O$4+$F$11*($F$17/$I7)+2*$F$14+(1-($F$17/$I7))*$F$11*$F$35)/($F$5+$F$6*($F$17/$I7)+$F$5*$F$8+(1-($F$17/$I7))*$F$6*$F$7))/$F$40)</f>
        <v>4.732758620689655</v>
      </c>
      <c r="P7" s="6">
        <f>1/(((1/P$4+$F$11*($F$17/$I7)+2*$F$14+(1-($F$17/$I7))*$F$11*$F$35)/($F$5+$F$6*($F$17/$I7)+$F$5*$F$8+(1-($F$17/$I7))*$F$6*$F$7))/$F$40)</f>
        <v>4.925774877650897</v>
      </c>
      <c r="Q7" s="6">
        <f>1/(((1/Q$4+$F$11*($F$17/$I7)+2*$F$14+(1-($F$17/$I7))*$F$11*$F$35)/($F$5+$F$6*($F$17/$I7)+$F$5*$F$8+(1-($F$17/$I7))*$F$6*$F$7))/$F$40)</f>
        <v>5.087139648071883</v>
      </c>
      <c r="R7" s="6">
        <f>1/(((1/R$4+$F$11*($F$17/$I7)+2*$F$14+(1-($F$17/$I7))*$F$11*$F$35)/($F$5+$F$6*($F$17/$I7)+$F$5*$F$8+(1-($F$17/$I7))*$F$6*$F$7))/$F$40)</f>
        <v>5.224048442906573</v>
      </c>
      <c r="S7" s="6">
        <f>1/(((1/S$4+$F$11*($F$17/$I7)+2*$F$14+(1-($F$17/$I7))*$F$11*$F$35)/($F$5+$F$6*($F$17/$I7)+$F$5*$F$8+(1-($F$17/$I7))*$F$6*$F$7))/$F$40)</f>
        <v>5.341669347056932</v>
      </c>
      <c r="T7" s="6">
        <f>1/(((1/T$4+$F$11*($F$17/$I7)+2*$F$14+(1-($F$17/$I7))*$F$11*$F$35)/($F$5+$F$6*($F$17/$I7)+$F$5*$F$8+(1-($F$17/$I7))*$F$6*$F$7))/$F$40)</f>
        <v>5.443810096153846</v>
      </c>
      <c r="U7" s="6">
        <f>1/(((1/U$4+$F$11*($F$17/$I7)+2*$F$14+(1-($F$17/$I7))*$F$11*$F$35)/($F$5+$F$6*($F$17/$I7)+$F$5*$F$8+(1-($F$17/$I7))*$F$6*$F$7))/$F$40)</f>
        <v>5.533338032139836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10" customFormat="1" ht="13.5" customHeight="1">
      <c r="A8" s="105">
        <v>4</v>
      </c>
      <c r="B8" s="20" t="s">
        <v>24</v>
      </c>
      <c r="C8" s="21"/>
      <c r="D8" s="21"/>
      <c r="E8" s="21"/>
      <c r="F8" s="4">
        <v>0.05</v>
      </c>
      <c r="H8" s="95"/>
      <c r="I8" s="5">
        <v>31</v>
      </c>
      <c r="J8" s="6">
        <f>1/(((1/J$4+$F$11*($F$17/$I8)+2*$F$14+(1-($F$17/$I8))*$F$11*$F$35)/($F$5+$F$6*($F$17/$I8)+$F$5*$F$8+(1-($F$17/$I8))*$F$6*$F$7))/$F$40)</f>
        <v>1.6463519842247967</v>
      </c>
      <c r="K8" s="6">
        <f>1/(((1/K$4+$F$11*($F$17/$I8)+2*$F$14+(1-($F$17/$I8))*$F$11*$F$35)/($F$5+$F$6*($F$17/$I8)+$F$5*$F$8+(1-($F$17/$I8))*$F$6*$F$7))/$F$40)</f>
        <v>2.6642401276426013</v>
      </c>
      <c r="L8" s="6">
        <f>1/(((1/L$4+$F$11*($F$17/$I8)+2*$F$14+(1-($F$17/$I8))*$F$11*$F$35)/($F$5+$F$6*($F$17/$I8)+$F$5*$F$8+(1-($F$17/$I8))*$F$6*$F$7))/$F$40)</f>
        <v>3.355844917099313</v>
      </c>
      <c r="M8" s="6">
        <f>1/(((1/M$4+$F$11*($F$17/$I8)+2*$F$14+(1-($F$17/$I8))*$F$11*$F$35)/($F$5+$F$6*($F$17/$I8)+$F$5*$F$8+(1-($F$17/$I8))*$F$6*$F$7))/$F$40)</f>
        <v>3.8563799076212466</v>
      </c>
      <c r="N8" s="6">
        <f>1/(((1/N$4+$F$11*($F$17/$I8)+2*$F$14+(1-($F$17/$I8))*$F$11*$F$35)/($F$5+$F$6*($F$17/$I8)+$F$5*$F$8+(1-($F$17/$I8))*$F$6*$F$7))/$F$40)</f>
        <v>4.235415345592898</v>
      </c>
      <c r="O8" s="6">
        <f>1/(((1/O$4+$F$11*($F$17/$I8)+2*$F$14+(1-($F$17/$I8))*$F$11*$F$35)/($F$5+$F$6*($F$17/$I8)+$F$5*$F$8+(1-($F$17/$I8))*$F$6*$F$7))/$F$40)</f>
        <v>4.771379732625778</v>
      </c>
      <c r="P8" s="6">
        <f>1/(((1/P$4+$F$11*($F$17/$I8)+2*$F$14+(1-($F$17/$I8))*$F$11*$F$35)/($F$5+$F$6*($F$17/$I8)+$F$5*$F$8+(1-($F$17/$I8))*$F$6*$F$7))/$F$40)</f>
        <v>4.967831907772407</v>
      </c>
      <c r="Q8" s="6">
        <f>1/(((1/Q$4+$F$11*($F$17/$I8)+2*$F$14+(1-($F$17/$I8))*$F$11*$F$35)/($F$5+$F$6*($F$17/$I8)+$F$5*$F$8+(1-($F$17/$I8))*$F$6*$F$7))/$F$40)</f>
        <v>5.132182190728251</v>
      </c>
      <c r="R8" s="6">
        <f>1/(((1/R$4+$F$11*($F$17/$I8)+2*$F$14+(1-($F$17/$I8))*$F$11*$F$35)/($F$5+$F$6*($F$17/$I8)+$F$5*$F$8+(1-($F$17/$I8))*$F$6*$F$7))/$F$40)</f>
        <v>5.2717048145224945</v>
      </c>
      <c r="S8" s="6">
        <f>1/(((1/S$4+$F$11*($F$17/$I8)+2*$F$14+(1-($F$17/$I8))*$F$11*$F$35)/($F$5+$F$6*($F$17/$I8)+$F$5*$F$8+(1-($F$17/$I8))*$F$6*$F$7))/$F$40)</f>
        <v>5.391630586335951</v>
      </c>
      <c r="T8" s="6">
        <f>1/(((1/T$4+$F$11*($F$17/$I8)+2*$F$14+(1-($F$17/$I8))*$F$11*$F$35)/($F$5+$F$6*($F$17/$I8)+$F$5*$F$8+(1-($F$17/$I8))*$F$6*$F$7))/$F$40)</f>
        <v>5.495817334064729</v>
      </c>
      <c r="U8" s="6">
        <f>1/(((1/U$4+$F$11*($F$17/$I8)+2*$F$14+(1-($F$17/$I8))*$F$11*$F$35)/($F$5+$F$6*($F$17/$I8)+$F$5*$F$8+(1-($F$17/$I8))*$F$6*$F$7))/$F$40)</f>
        <v>5.587172640113249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8" customFormat="1" ht="13.5" customHeight="1">
      <c r="A9" s="105"/>
      <c r="G9" s="10"/>
      <c r="H9" s="95"/>
      <c r="I9" s="5">
        <v>41</v>
      </c>
      <c r="J9" s="6">
        <f>1/(((1/J$4+$F$11*($F$17/$I9)+2*$F$14+(1-($F$17/$I9))*$F$11*$F$35)/($F$5+$F$6*($F$17/$I9)+$F$5*$F$8+(1-($F$17/$I9))*$F$6*$F$7))/$F$40)</f>
        <v>1.6481706178831435</v>
      </c>
      <c r="K9" s="6">
        <f>1/(((1/K$4+$F$11*($F$17/$I9)+2*$F$14+(1-($F$17/$I9))*$F$11*$F$35)/($F$5+$F$6*($F$17/$I9)+$F$5*$F$8+(1-($F$17/$I9))*$F$6*$F$7))/$F$40)</f>
        <v>2.66986694889628</v>
      </c>
      <c r="L9" s="6">
        <f>1/(((1/L$4+$F$11*($F$17/$I9)+2*$F$14+(1-($F$17/$I9))*$F$11*$F$35)/($F$5+$F$6*($F$17/$I9)+$F$5*$F$8+(1-($F$17/$I9))*$F$6*$F$7))/$F$40)</f>
        <v>3.365233134290433</v>
      </c>
      <c r="M9" s="6">
        <f>1/(((1/M$4+$F$11*($F$17/$I9)+2*$F$14+(1-($F$17/$I9))*$F$11*$F$35)/($F$5+$F$6*($F$17/$I9)+$F$5*$F$8+(1-($F$17/$I9))*$F$6*$F$7))/$F$40)</f>
        <v>3.8690841367221727</v>
      </c>
      <c r="N9" s="6">
        <f>1/(((1/N$4+$F$11*($F$17/$I9)+2*$F$14+(1-($F$17/$I9))*$F$11*$F$35)/($F$5+$F$6*($F$17/$I9)+$F$5*$F$8+(1-($F$17/$I9))*$F$6*$F$7))/$F$40)</f>
        <v>4.250962927298988</v>
      </c>
      <c r="O9" s="6">
        <f>1/(((1/O$4+$F$11*($F$17/$I9)+2*$F$14+(1-($F$17/$I9))*$F$11*$F$35)/($F$5+$F$6*($F$17/$I9)+$F$5*$F$8+(1-($F$17/$I9))*$F$6*$F$7))/$F$40)</f>
        <v>4.791437320722536</v>
      </c>
      <c r="P9" s="6">
        <f>1/(((1/P$4+$F$11*($F$17/$I9)+2*$F$14+(1-($F$17/$I9))*$F$11*$F$35)/($F$5+$F$6*($F$17/$I9)+$F$5*$F$8+(1-($F$17/$I9))*$F$6*$F$7))/$F$40)</f>
        <v>4.989686352076856</v>
      </c>
      <c r="Q9" s="6">
        <f>1/(((1/Q$4+$F$11*($F$17/$I9)+2*$F$14+(1-($F$17/$I9))*$F$11*$F$35)/($F$5+$F$6*($F$17/$I9)+$F$5*$F$8+(1-($F$17/$I9))*$F$6*$F$7))/$F$40)</f>
        <v>5.155599169532213</v>
      </c>
      <c r="R9" s="6">
        <f>1/(((1/R$4+$F$11*($F$17/$I9)+2*$F$14+(1-($F$17/$I9))*$F$11*$F$35)/($F$5+$F$6*($F$17/$I9)+$F$5*$F$8+(1-($F$17/$I9))*$F$6*$F$7))/$F$40)</f>
        <v>5.296490701859628</v>
      </c>
      <c r="S9" s="6">
        <f>1/(((1/S$4+$F$11*($F$17/$I9)+2*$F$14+(1-($F$17/$I9))*$F$11*$F$35)/($F$5+$F$6*($F$17/$I9)+$F$5*$F$8+(1-($F$17/$I9))*$F$6*$F$7))/$F$40)</f>
        <v>5.417624253918669</v>
      </c>
      <c r="T9" s="6">
        <f>1/(((1/T$4+$F$11*($F$17/$I9)+2*$F$14+(1-($F$17/$I9))*$F$11*$F$35)/($F$5+$F$6*($F$17/$I9)+$F$5*$F$8+(1-($F$17/$I9))*$F$6*$F$7))/$F$40)</f>
        <v>5.522883653044204</v>
      </c>
      <c r="U9" s="6">
        <f>1/(((1/U$4+$F$11*($F$17/$I9)+2*$F$14+(1-($F$17/$I9))*$F$11*$F$35)/($F$5+$F$6*($F$17/$I9)+$F$5*$F$8+(1-($F$17/$I9))*$F$6*$F$7))/$F$40)</f>
        <v>5.615197397387603</v>
      </c>
      <c r="V9" s="10"/>
      <c r="W9" s="10"/>
      <c r="X9" s="10"/>
      <c r="Y9" s="10"/>
      <c r="Z9" s="10"/>
      <c r="AA9" s="6"/>
      <c r="AB9" s="16"/>
      <c r="AC9" s="17"/>
      <c r="AD9" s="17"/>
      <c r="AE9" s="17"/>
      <c r="AF9" s="17"/>
      <c r="AG9" s="17"/>
      <c r="AH9" s="17"/>
    </row>
    <row r="10" spans="1:34" s="10" customFormat="1" ht="13.5" customHeight="1">
      <c r="A10" s="105"/>
      <c r="B10" s="27" t="s">
        <v>10</v>
      </c>
      <c r="C10" s="27"/>
      <c r="D10" s="27"/>
      <c r="E10" s="27"/>
      <c r="F10" s="27"/>
      <c r="G10" s="18"/>
      <c r="H10" s="96"/>
      <c r="I10" s="5">
        <v>51</v>
      </c>
      <c r="J10" s="6">
        <f>1/(((1/J$4+$F$11*($F$17/$I10)+2*$F$14+(1-($F$17/$I10))*$F$11*$F$35)/($F$5+$F$6*($F$17/$I10)+$F$5*$F$8+(1-($F$17/$I10))*$F$6*$F$7))/$F$40)</f>
        <v>1.6492789544840016</v>
      </c>
      <c r="K10" s="6">
        <f>1/(((1/K$4+$F$11*($F$17/$I10)+2*$F$14+(1-($F$17/$I10))*$F$11*$F$35)/($F$5+$F$6*($F$17/$I10)+$F$5*$F$8+(1-($F$17/$I10))*$F$6*$F$7))/$F$40)</f>
        <v>2.673301680058437</v>
      </c>
      <c r="L10" s="6">
        <f>1/(((1/L$4+$F$11*($F$17/$I10)+2*$F$14+(1-($F$17/$I10))*$F$11*$F$35)/($F$5+$F$6*($F$17/$I10)+$F$5*$F$8+(1-($F$17/$I10))*$F$6*$F$7))/$F$40)</f>
        <v>3.370970217992017</v>
      </c>
      <c r="M10" s="6">
        <f>1/(((1/M$4+$F$11*($F$17/$I10)+2*$F$14+(1-($F$17/$I10))*$F$11*$F$35)/($F$5+$F$6*($F$17/$I10)+$F$5*$F$8+(1-($F$17/$I10))*$F$6*$F$7))/$F$40)</f>
        <v>3.8768538135593222</v>
      </c>
      <c r="N10" s="6">
        <f>1/(((1/N$4+$F$11*($F$17/$I10)+2*$F$14+(1-($F$17/$I10))*$F$11*$F$35)/($F$5+$F$6*($F$17/$I10)+$F$5*$F$8+(1-($F$17/$I10))*$F$6*$F$7))/$F$40)</f>
        <v>4.260477299185098</v>
      </c>
      <c r="O10" s="6">
        <f>1/(((1/O$4+$F$11*($F$17/$I10)+2*$F$14+(1-($F$17/$I10))*$F$11*$F$35)/($F$5+$F$6*($F$17/$I10)+$F$5*$F$8+(1-($F$17/$I10))*$F$6*$F$7))/$F$40)</f>
        <v>4.803722107631727</v>
      </c>
      <c r="P10" s="6">
        <f>1/(((1/P$4+$F$11*($F$17/$I10)+2*$F$14+(1-($F$17/$I10))*$F$11*$F$35)/($F$5+$F$6*($F$17/$I10)+$F$5*$F$8+(1-($F$17/$I10))*$F$6*$F$7))/$F$40)</f>
        <v>5.003075871496924</v>
      </c>
      <c r="Q10" s="6">
        <f>1/(((1/Q$4+$F$11*($F$17/$I10)+2*$F$14+(1-($F$17/$I10))*$F$11*$F$35)/($F$5+$F$6*($F$17/$I10)+$F$5*$F$8+(1-($F$17/$I10))*$F$6*$F$7))/$F$40)</f>
        <v>5.169949772406215</v>
      </c>
      <c r="R10" s="6">
        <f>1/(((1/R$4+$F$11*($F$17/$I10)+2*$F$14+(1-($F$17/$I10))*$F$11*$F$35)/($F$5+$F$6*($F$17/$I10)+$F$5*$F$8+(1-($F$17/$I10))*$F$6*$F$7))/$F$40)</f>
        <v>5.311683599419449</v>
      </c>
      <c r="S10" s="6">
        <f>1/(((1/S$4+$F$11*($F$17/$I10)+2*$F$14+(1-($F$17/$I10))*$F$11*$F$35)/($F$5+$F$6*($F$17/$I10)+$F$5*$F$8+(1-($F$17/$I10))*$F$6*$F$7))/$F$40)</f>
        <v>5.4335605344850855</v>
      </c>
      <c r="T10" s="6">
        <f>1/(((1/T$4+$F$11*($F$17/$I10)+2*$F$14+(1-($F$17/$I10))*$F$11*$F$35)/($F$5+$F$6*($F$17/$I10)+$F$5*$F$8+(1-($F$17/$I10))*$F$6*$F$7))/$F$40)</f>
        <v>5.539480322906155</v>
      </c>
      <c r="U10" s="6">
        <f>1/(((1/U$4+$F$11*($F$17/$I10)+2*$F$14+(1-($F$17/$I10))*$F$11*$F$35)/($F$5+$F$6*($F$17/$I10)+$F$5*$F$8+(1-($F$17/$I10))*$F$6*$F$7))/$F$40)</f>
        <v>5.632384278442049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10" customFormat="1" ht="13.5" customHeight="1">
      <c r="A11" s="105">
        <v>5</v>
      </c>
      <c r="B11" s="14" t="s">
        <v>19</v>
      </c>
      <c r="C11" s="15"/>
      <c r="D11" s="15"/>
      <c r="E11" s="15"/>
      <c r="F11" s="2">
        <v>2</v>
      </c>
      <c r="H11" s="95"/>
      <c r="I11" s="5">
        <v>61</v>
      </c>
      <c r="J11" s="6">
        <f>1/(((1/J$4+$F$11*($F$17/$I11)+2*$F$14+(1-($F$17/$I11))*$F$11*$F$35)/($F$5+$F$6*($F$17/$I11)+$F$5*$F$8+(1-($F$17/$I11))*$F$6*$F$7))/$F$40)</f>
        <v>1.6500251351011685</v>
      </c>
      <c r="K11" s="6">
        <f>1/(((1/K$4+$F$11*($F$17/$I11)+2*$F$14+(1-($F$17/$I11))*$F$11*$F$35)/($F$5+$F$6*($F$17/$I11)+$F$5*$F$8+(1-($F$17/$I11))*$F$6*$F$7))/$F$40)</f>
        <v>2.675616466272672</v>
      </c>
      <c r="L11" s="6">
        <f>1/(((1/L$4+$F$11*($F$17/$I11)+2*$F$14+(1-($F$17/$I11))*$F$11*$F$35)/($F$5+$F$6*($F$17/$I11)+$F$5*$F$8+(1-($F$17/$I11))*$F$6*$F$7))/$F$40)</f>
        <v>3.3748393453859995</v>
      </c>
      <c r="M11" s="6">
        <f>1/(((1/M$4+$F$11*($F$17/$I11)+2*$F$14+(1-($F$17/$I11))*$F$11*$F$35)/($F$5+$F$6*($F$17/$I11)+$F$5*$F$8+(1-($F$17/$I11))*$F$6*$F$7))/$F$40)</f>
        <v>3.8820963926670604</v>
      </c>
      <c r="N11" s="6">
        <f>1/(((1/N$4+$F$11*($F$17/$I11)+2*$F$14+(1-($F$17/$I11))*$F$11*$F$35)/($F$5+$F$6*($F$17/$I11)+$F$5*$F$8+(1-($F$17/$I11))*$F$6*$F$7))/$F$40)</f>
        <v>4.2668995775105625</v>
      </c>
      <c r="O11" s="6">
        <f>1/(((1/O$4+$F$11*($F$17/$I11)+2*$F$14+(1-($F$17/$I11))*$F$11*$F$35)/($F$5+$F$6*($F$17/$I11)+$F$5*$F$8+(1-($F$17/$I11))*$F$6*$F$7))/$F$40)</f>
        <v>4.812018953871931</v>
      </c>
      <c r="P11" s="6">
        <f>1/(((1/P$4+$F$11*($F$17/$I11)+2*$F$14+(1-($F$17/$I11))*$F$11*$F$35)/($F$5+$F$6*($F$17/$I11)+$F$5*$F$8+(1-($F$17/$I11))*$F$6*$F$7))/$F$40)</f>
        <v>5.012120633708723</v>
      </c>
      <c r="Q11" s="6">
        <f>1/(((1/Q$4+$F$11*($F$17/$I11)+2*$F$14+(1-($F$17/$I11))*$F$11*$F$35)/($F$5+$F$6*($F$17/$I11)+$F$5*$F$8+(1-($F$17/$I11))*$F$6*$F$7))/$F$40)</f>
        <v>5.179645377635559</v>
      </c>
      <c r="R11" s="6">
        <f>1/(((1/R$4+$F$11*($F$17/$I11)+2*$F$14+(1-($F$17/$I11))*$F$11*$F$35)/($F$5+$F$6*($F$17/$I11)+$F$5*$F$8+(1-($F$17/$I11))*$F$6*$F$7))/$F$40)</f>
        <v>5.321949736522091</v>
      </c>
      <c r="S11" s="6">
        <f>1/(((1/S$4+$F$11*($F$17/$I11)+2*$F$14+(1-($F$17/$I11))*$F$11*$F$35)/($F$5+$F$6*($F$17/$I11)+$F$5*$F$8+(1-($F$17/$I11))*$F$6*$F$7))/$F$40)</f>
        <v>5.444330304972292</v>
      </c>
      <c r="T11" s="6">
        <f>1/(((1/T$4+$F$11*($F$17/$I11)+2*$F$14+(1-($F$17/$I11))*$F$11*$F$35)/($F$5+$F$6*($F$17/$I11)+$F$5*$F$8+(1-($F$17/$I11))*$F$6*$F$7))/$F$40)</f>
        <v>5.5506975760992106</v>
      </c>
      <c r="U11" s="6">
        <f>1/(((1/U$4+$F$11*($F$17/$I11)+2*$F$14+(1-($F$17/$I11))*$F$11*$F$35)/($F$5+$F$6*($F$17/$I11)+$F$5*$F$8+(1-($F$17/$I11))*$F$6*$F$7))/$F$40)</f>
        <v>5.6440015211137196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10" customFormat="1" ht="13.5" customHeight="1">
      <c r="A12" s="105">
        <v>6</v>
      </c>
      <c r="B12" s="39" t="s">
        <v>21</v>
      </c>
      <c r="F12" s="47">
        <v>0</v>
      </c>
      <c r="H12" s="95"/>
      <c r="I12" s="5">
        <v>71</v>
      </c>
      <c r="J12" s="6">
        <f>1/(((1/J$4+$F$11*($F$17/$I12)+2*$F$14+(1-($F$17/$I12))*$F$11*$F$35)/($F$5+$F$6*($F$17/$I12)+$F$5*$F$8+(1-($F$17/$I12))*$F$6*$F$7))/$F$40)</f>
        <v>1.6505617370638435</v>
      </c>
      <c r="K12" s="6">
        <f>1/(((1/K$4+$F$11*($F$17/$I12)+2*$F$14+(1-($F$17/$I12))*$F$11*$F$35)/($F$5+$F$6*($F$17/$I12)+$F$5*$F$8+(1-($F$17/$I12))*$F$6*$F$7))/$F$40)</f>
        <v>2.6772822849132645</v>
      </c>
      <c r="L12" s="6">
        <f>1/(((1/L$4+$F$11*($F$17/$I12)+2*$F$14+(1-($F$17/$I12))*$F$11*$F$35)/($F$5+$F$6*($F$17/$I12)+$F$5*$F$8+(1-($F$17/$I12))*$F$6*$F$7))/$F$40)</f>
        <v>3.3776250828973544</v>
      </c>
      <c r="M12" s="6">
        <f>1/(((1/M$4+$F$11*($F$17/$I12)+2*$F$14+(1-($F$17/$I12))*$F$11*$F$35)/($F$5+$F$6*($F$17/$I12)+$F$5*$F$8+(1-($F$17/$I12))*$F$6*$F$7))/$F$40)</f>
        <v>3.8858723296032553</v>
      </c>
      <c r="N12" s="6">
        <f>1/(((1/N$4+$F$11*($F$17/$I12)+2*$F$14+(1-($F$17/$I12))*$F$11*$F$35)/($F$5+$F$6*($F$17/$I12)+$F$5*$F$8+(1-($F$17/$I12))*$F$6*$F$7))/$F$40)</f>
        <v>4.271526418786692</v>
      </c>
      <c r="O12" s="6">
        <f>1/(((1/O$4+$F$11*($F$17/$I12)+2*$F$14+(1-($F$17/$I12))*$F$11*$F$35)/($F$5+$F$6*($F$17/$I12)+$F$5*$F$8+(1-($F$17/$I12))*$F$6*$F$7))/$F$40)</f>
        <v>4.817998558493625</v>
      </c>
      <c r="P12" s="6">
        <f>1/(((1/P$4+$F$11*($F$17/$I12)+2*$F$14+(1-($F$17/$I12))*$F$11*$F$35)/($F$5+$F$6*($F$17/$I12)+$F$5*$F$8+(1-($F$17/$I12))*$F$6*$F$7))/$F$40)</f>
        <v>5.018640170799802</v>
      </c>
      <c r="Q12" s="6">
        <f>1/(((1/Q$4+$F$11*($F$17/$I12)+2*$F$14+(1-($F$17/$I12))*$F$11*$F$35)/($F$5+$F$6*($F$17/$I12)+$F$5*$F$8+(1-($F$17/$I12))*$F$6*$F$7))/$F$40)</f>
        <v>5.186634858371364</v>
      </c>
      <c r="R12" s="6">
        <f>1/(((1/R$4+$F$11*($F$17/$I12)+2*$F$14+(1-($F$17/$I12))*$F$11*$F$35)/($F$5+$F$6*($F$17/$I12)+$F$5*$F$8+(1-($F$17/$I12))*$F$6*$F$7))/$F$40)</f>
        <v>5.329351238228112</v>
      </c>
      <c r="S12" s="6">
        <f>1/(((1/S$4+$F$11*($F$17/$I12)+2*$F$14+(1-($F$17/$I12))*$F$11*$F$35)/($F$5+$F$6*($F$17/$I12)+$F$5*$F$8+(1-($F$17/$I12))*$F$6*$F$7))/$F$40)</f>
        <v>5.452095565575631</v>
      </c>
      <c r="T12" s="6">
        <f>1/(((1/T$4+$F$11*($F$17/$I12)+2*$F$14+(1-($F$17/$I12))*$F$11*$F$35)/($F$5+$F$6*($F$17/$I12)+$F$5*$F$8+(1-($F$17/$I12))*$F$6*$F$7))/$F$40)</f>
        <v>5.558786078098471</v>
      </c>
      <c r="U12" s="6">
        <f>1/(((1/U$4+$F$11*($F$17/$I12)+2*$F$14+(1-($F$17/$I12))*$F$11*$F$35)/($F$5+$F$6*($F$17/$I12)+$F$5*$F$8+(1-($F$17/$I12))*$F$6*$F$7))/$F$40)</f>
        <v>5.652378987507468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10" customFormat="1" ht="13.5" customHeight="1">
      <c r="A13" s="105">
        <v>7</v>
      </c>
      <c r="B13" s="19" t="s">
        <v>22</v>
      </c>
      <c r="C13" s="15"/>
      <c r="D13" s="15"/>
      <c r="E13" s="15"/>
      <c r="F13" s="3">
        <v>0.1</v>
      </c>
      <c r="H13" s="95"/>
      <c r="I13" s="5">
        <v>81</v>
      </c>
      <c r="J13" s="6">
        <f>1/(((1/J$4+$F$11*($F$17/$I13)+2*$F$14+(1-($F$17/$I13))*$F$11*$F$35)/($F$5+$F$6*($F$17/$I13)+$F$5*$F$8+(1-($F$17/$I13))*$F$6*$F$7))/$F$40)</f>
        <v>1.6509661835748792</v>
      </c>
      <c r="K13" s="6">
        <f>1/(((1/K$4+$F$11*($F$17/$I13)+2*$F$14+(1-($F$17/$I13))*$F$11*$F$35)/($F$5+$F$6*($F$17/$I13)+$F$5*$F$8+(1-($F$17/$I13))*$F$6*$F$7))/$F$40)</f>
        <v>2.678538497003228</v>
      </c>
      <c r="L13" s="6">
        <f>1/(((1/L$4+$F$11*($F$17/$I13)+2*$F$14+(1-($F$17/$I13))*$F$11*$F$35)/($F$5+$F$6*($F$17/$I13)+$F$5*$F$8+(1-($F$17/$I13))*$F$6*$F$7))/$F$40)</f>
        <v>3.379726585223968</v>
      </c>
      <c r="M13" s="6">
        <f>1/(((1/M$4+$F$11*($F$17/$I13)+2*$F$14+(1-($F$17/$I13))*$F$11*$F$35)/($F$5+$F$6*($F$17/$I13)+$F$5*$F$8+(1-($F$17/$I13))*$F$6*$F$7))/$F$40)</f>
        <v>3.8887215528781796</v>
      </c>
      <c r="N13" s="6">
        <f>1/(((1/N$4+$F$11*($F$17/$I13)+2*$F$14+(1-($F$17/$I13))*$F$11*$F$35)/($F$5+$F$6*($F$17/$I13)+$F$5*$F$8+(1-($F$17/$I13))*$F$6*$F$7))/$F$40)</f>
        <v>4.275018395879324</v>
      </c>
      <c r="O13" s="6">
        <f>1/(((1/O$4+$F$11*($F$17/$I13)+2*$F$14+(1-($F$17/$I13))*$F$11*$F$35)/($F$5+$F$6*($F$17/$I13)+$F$5*$F$8+(1-($F$17/$I13))*$F$6*$F$7))/$F$40)</f>
        <v>4.822512747539429</v>
      </c>
      <c r="P13" s="6">
        <f>1/(((1/P$4+$F$11*($F$17/$I13)+2*$F$14+(1-($F$17/$I13))*$F$11*$F$35)/($F$5+$F$6*($F$17/$I13)+$F$5*$F$8+(1-($F$17/$I13))*$F$6*$F$7))/$F$40)</f>
        <v>5.023562472978816</v>
      </c>
      <c r="Q13" s="6">
        <f>1/(((1/Q$4+$F$11*($F$17/$I13)+2*$F$14+(1-($F$17/$I13))*$F$11*$F$35)/($F$5+$F$6*($F$17/$I13)+$F$5*$F$8+(1-($F$17/$I13))*$F$6*$F$7))/$F$40)</f>
        <v>5.191912421805184</v>
      </c>
      <c r="R13" s="6">
        <f>1/(((1/R$4+$F$11*($F$17/$I13)+2*$F$14+(1-($F$17/$I13))*$F$11*$F$35)/($F$5+$F$6*($F$17/$I13)+$F$5*$F$8+(1-($F$17/$I13))*$F$6*$F$7))/$F$40)</f>
        <v>5.334940312213041</v>
      </c>
      <c r="S13" s="6">
        <f>1/(((1/S$4+$F$11*($F$17/$I13)+2*$F$14+(1-($F$17/$I13))*$F$11*$F$35)/($F$5+$F$6*($F$17/$I13)+$F$5*$F$8+(1-($F$17/$I13))*$F$6*$F$7))/$F$40)</f>
        <v>5.457959689128021</v>
      </c>
      <c r="T13" s="6">
        <f>1/(((1/T$4+$F$11*($F$17/$I13)+2*$F$14+(1-($F$17/$I13))*$F$11*$F$35)/($F$5+$F$6*($F$17/$I13)+$F$5*$F$8+(1-($F$17/$I13))*$F$6*$F$7))/$F$40)</f>
        <v>5.564894636015326</v>
      </c>
      <c r="U13" s="6">
        <f>1/(((1/U$4+$F$11*($F$17/$I13)+2*$F$14+(1-($F$17/$I13))*$F$11*$F$35)/($F$5+$F$6*($F$17/$I13)+$F$5*$F$8+(1-($F$17/$I13))*$F$6*$F$7))/$F$40)</f>
        <v>5.658706076271822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0" customFormat="1" ht="13.5" customHeight="1">
      <c r="A14" s="105">
        <v>8</v>
      </c>
      <c r="B14" s="20" t="s">
        <v>23</v>
      </c>
      <c r="C14" s="21"/>
      <c r="D14" s="21"/>
      <c r="E14" s="21"/>
      <c r="F14" s="4">
        <v>0.05</v>
      </c>
      <c r="H14" s="95"/>
      <c r="I14" s="5">
        <v>91</v>
      </c>
      <c r="J14" s="6">
        <f>1/(((1/J$4+$F$11*($F$17/$I14)+2*$F$14+(1-($F$17/$I14))*$F$11*$F$35)/($F$5+$F$6*($F$17/$I14)+$F$5*$F$8+(1-($F$17/$I14))*$F$6*$F$7))/$F$40)</f>
        <v>1.6512819431559413</v>
      </c>
      <c r="K14" s="6">
        <f>1/(((1/K$4+$F$11*($F$17/$I14)+2*$F$14+(1-($F$17/$I14))*$F$11*$F$35)/($F$5+$F$6*($F$17/$I14)+$F$5*$F$8+(1-($F$17/$I14))*$F$6*$F$7))/$F$40)</f>
        <v>2.679519638702614</v>
      </c>
      <c r="L14" s="6">
        <f>1/(((1/L$4+$F$11*($F$17/$I14)+2*$F$14+(1-($F$17/$I14))*$F$11*$F$35)/($F$5+$F$6*($F$17/$I14)+$F$5*$F$8+(1-($F$17/$I14))*$F$6*$F$7))/$F$40)</f>
        <v>3.3813683725749812</v>
      </c>
      <c r="M14" s="6">
        <f>1/(((1/M$4+$F$11*($F$17/$I14)+2*$F$14+(1-($F$17/$I14))*$F$11*$F$35)/($F$5+$F$6*($F$17/$I14)+$F$5*$F$8+(1-($F$17/$I14))*$F$6*$F$7))/$F$40)</f>
        <v>3.8909479332273453</v>
      </c>
      <c r="N14" s="6">
        <f>1/(((1/N$4+$F$11*($F$17/$I14)+2*$F$14+(1-($F$17/$I14))*$F$11*$F$35)/($F$5+$F$6*($F$17/$I14)+$F$5*$F$8+(1-($F$17/$I14))*$F$6*$F$7))/$F$40)</f>
        <v>4.277747432816255</v>
      </c>
      <c r="O14" s="6">
        <f>1/(((1/O$4+$F$11*($F$17/$I14)+2*$F$14+(1-($F$17/$I14))*$F$11*$F$35)/($F$5+$F$6*($F$17/$I14)+$F$5*$F$8+(1-($F$17/$I14))*$F$6*$F$7))/$F$40)</f>
        <v>4.826041409908799</v>
      </c>
      <c r="P14" s="6">
        <f>1/(((1/P$4+$F$11*($F$17/$I14)+2*$F$14+(1-($F$17/$I14))*$F$11*$F$35)/($F$5+$F$6*($F$17/$I14)+$F$5*$F$8+(1-($F$17/$I14))*$F$6*$F$7))/$F$40)</f>
        <v>5.027410450635512</v>
      </c>
      <c r="Q14" s="6">
        <f>1/(((1/Q$4+$F$11*($F$17/$I14)+2*$F$14+(1-($F$17/$I14))*$F$11*$F$35)/($F$5+$F$6*($F$17/$I14)+$F$5*$F$8+(1-($F$17/$I14))*$F$6*$F$7))/$F$40)</f>
        <v>5.196038392356913</v>
      </c>
      <c r="R14" s="6">
        <f>1/(((1/R$4+$F$11*($F$17/$I14)+2*$F$14+(1-($F$17/$I14))*$F$11*$F$35)/($F$5+$F$6*($F$17/$I14)+$F$5*$F$8+(1-($F$17/$I14))*$F$6*$F$7))/$F$40)</f>
        <v>5.339310062721571</v>
      </c>
      <c r="S14" s="6">
        <f>1/(((1/S$4+$F$11*($F$17/$I14)+2*$F$14+(1-($F$17/$I14))*$F$11*$F$35)/($F$5+$F$6*($F$17/$I14)+$F$5*$F$8+(1-($F$17/$I14))*$F$6*$F$7))/$F$40)</f>
        <v>5.462544702868592</v>
      </c>
      <c r="T14" s="6">
        <f>1/(((1/T$4+$F$11*($F$17/$I14)+2*$F$14+(1-($F$17/$I14))*$F$11*$F$35)/($F$5+$F$6*($F$17/$I14)+$F$5*$F$8+(1-($F$17/$I14))*$F$6*$F$7))/$F$40)</f>
        <v>5.569670965294898</v>
      </c>
      <c r="U14" s="6">
        <f>1/(((1/U$4+$F$11*($F$17/$I14)+2*$F$14+(1-($F$17/$I14))*$F$11*$F$35)/($F$5+$F$6*($F$17/$I14)+$F$5*$F$8+(1-($F$17/$I14))*$F$6*$F$7))/$F$40)</f>
        <v>5.66365345675441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0" customFormat="1" ht="13.5" customHeight="1">
      <c r="A15" s="105"/>
      <c r="F15" s="10" t="s">
        <v>18</v>
      </c>
      <c r="H15" s="95"/>
      <c r="I15" s="5">
        <v>101</v>
      </c>
      <c r="J15" s="6">
        <f>1/(((1/J$4+$F$11*($F$17/$I15)+2*$F$14+(1-($F$17/$I15))*$F$11*$F$35)/($F$5+$F$6*($F$17/$I15)+$F$5*$F$8+(1-($F$17/$I15))*$F$6*$F$7))/$F$40)</f>
        <v>1.6515353044006993</v>
      </c>
      <c r="K15" s="6">
        <f>1/(((1/K$4+$F$11*($F$17/$I15)+2*$F$14+(1-($F$17/$I15))*$F$11*$F$35)/($F$5+$F$6*($F$17/$I15)+$F$5*$F$8+(1-($F$17/$I15))*$F$6*$F$7))/$F$40)</f>
        <v>2.68030714197607</v>
      </c>
      <c r="L15" s="6">
        <f>1/(((1/L$4+$F$11*($F$17/$I15)+2*$F$14+(1-($F$17/$I15))*$F$11*$F$35)/($F$5+$F$6*($F$17/$I15)+$F$5*$F$8+(1-($F$17/$I15))*$F$6*$F$7))/$F$40)</f>
        <v>3.3826864200093403</v>
      </c>
      <c r="M15" s="6">
        <f>1/(((1/M$4+$F$11*($F$17/$I15)+2*$F$14+(1-($F$17/$I15))*$F$11*$F$35)/($F$5+$F$6*($F$17/$I15)+$F$5*$F$8+(1-($F$17/$I15))*$F$6*$F$7))/$F$40)</f>
        <v>3.8927355786456466</v>
      </c>
      <c r="N15" s="6">
        <f>1/(((1/N$4+$F$11*($F$17/$I15)+2*$F$14+(1-($F$17/$I15))*$F$11*$F$35)/($F$5+$F$6*($F$17/$I15)+$F$5*$F$8+(1-($F$17/$I15))*$F$6*$F$7))/$F$40)</f>
        <v>4.279938940319086</v>
      </c>
      <c r="O15" s="6">
        <f>1/(((1/O$4+$F$11*($F$17/$I15)+2*$F$14+(1-($F$17/$I15))*$F$11*$F$35)/($F$5+$F$6*($F$17/$I15)+$F$5*$F$8+(1-($F$17/$I15))*$F$6*$F$7))/$F$40)</f>
        <v>4.828875519857774</v>
      </c>
      <c r="P15" s="6">
        <f>1/(((1/P$4+$F$11*($F$17/$I15)+2*$F$14+(1-($F$17/$I15))*$F$11*$F$35)/($F$5+$F$6*($F$17/$I15)+$F$5*$F$8+(1-($F$17/$I15))*$F$6*$F$7))/$F$40)</f>
        <v>5.030501215418451</v>
      </c>
      <c r="Q15" s="6">
        <f>1/(((1/Q$4+$F$11*($F$17/$I15)+2*$F$14+(1-($F$17/$I15))*$F$11*$F$35)/($F$5+$F$6*($F$17/$I15)+$F$5*$F$8+(1-($F$17/$I15))*$F$6*$F$7))/$F$40)</f>
        <v>5.199352617446096</v>
      </c>
      <c r="R15" s="6">
        <f>1/(((1/R$4+$F$11*($F$17/$I15)+2*$F$14+(1-($F$17/$I15))*$F$11*$F$35)/($F$5+$F$6*($F$17/$I15)+$F$5*$F$8+(1-($F$17/$I15))*$F$6*$F$7))/$F$40)</f>
        <v>5.342820260634374</v>
      </c>
      <c r="S15" s="6">
        <f>1/(((1/S$4+$F$11*($F$17/$I15)+2*$F$14+(1-($F$17/$I15))*$F$11*$F$35)/($F$5+$F$6*($F$17/$I15)+$F$5*$F$8+(1-($F$17/$I15))*$F$6*$F$7))/$F$40)</f>
        <v>5.466227959841746</v>
      </c>
      <c r="T15" s="6">
        <f>1/(((1/T$4+$F$11*($F$17/$I15)+2*$F$14+(1-($F$17/$I15))*$F$11*$F$35)/($F$5+$F$6*($F$17/$I15)+$F$5*$F$8+(1-($F$17/$I15))*$F$6*$F$7))/$F$40)</f>
        <v>5.573508036935705</v>
      </c>
      <c r="U15" s="6">
        <f>1/(((1/U$4+$F$11*($F$17/$I15)+2*$F$14+(1-($F$17/$I15))*$F$11*$F$35)/($F$5+$F$6*($F$17/$I15)+$F$5*$F$8+(1-($F$17/$I15))*$F$6*$F$7))/$F$40)</f>
        <v>5.6676280572219655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21" s="10" customFormat="1" ht="13.5" customHeight="1">
      <c r="A16" s="105"/>
      <c r="B16" s="48" t="s">
        <v>14</v>
      </c>
      <c r="C16" s="28"/>
      <c r="D16" s="28"/>
      <c r="E16" s="28"/>
      <c r="F16" s="3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22" customFormat="1" ht="13.5" customHeight="1">
      <c r="A17" s="107">
        <v>9</v>
      </c>
      <c r="B17" s="40" t="s">
        <v>12</v>
      </c>
      <c r="C17" s="41"/>
      <c r="D17" s="41"/>
      <c r="E17" s="41"/>
      <c r="F17" s="43">
        <v>0.15</v>
      </c>
      <c r="I17" s="5"/>
      <c r="J17" s="5">
        <f>F19</f>
        <v>6.66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2" customFormat="1" ht="13.5" customHeight="1">
      <c r="A18" s="107">
        <v>10</v>
      </c>
      <c r="B18" s="45" t="s">
        <v>8</v>
      </c>
      <c r="C18" s="46"/>
      <c r="D18" s="46"/>
      <c r="E18" s="46"/>
      <c r="F18" s="94">
        <v>100</v>
      </c>
      <c r="I18" s="42">
        <f>F20</f>
        <v>0.0015</v>
      </c>
      <c r="J18" s="6">
        <f>1/(((1/J$17+$F$11*$I18+$F$5*$F$14+(1-$I18)*$F$11*$F$35)/($F$5+$F$6*$I18+$F$5*$F$8+(1-$I18)*$F$6*$F$7))/$F$40)</f>
        <v>4.750854116503348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22" customFormat="1" ht="13.5" customHeight="1">
      <c r="A19" s="107">
        <v>11</v>
      </c>
      <c r="B19" s="24" t="s">
        <v>0</v>
      </c>
      <c r="C19" s="21"/>
      <c r="D19" s="21"/>
      <c r="E19" s="21"/>
      <c r="F19" s="4">
        <v>6.66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s="22" customFormat="1" ht="13.5" customHeight="1">
      <c r="A20" s="107">
        <v>12</v>
      </c>
      <c r="B20" s="24" t="s">
        <v>13</v>
      </c>
      <c r="C20" s="21"/>
      <c r="D20" s="21"/>
      <c r="E20" s="37"/>
      <c r="F20" s="93">
        <f>F17/F18</f>
        <v>0.0015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0:21" s="22" customFormat="1" ht="13.5" customHeight="1"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2" customFormat="1" ht="13.5" customHeight="1">
      <c r="A22" s="107"/>
      <c r="B22" s="50" t="s">
        <v>26</v>
      </c>
      <c r="C22" s="41"/>
      <c r="D22" s="41"/>
      <c r="E22" s="41"/>
      <c r="F22" s="5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22" customFormat="1" ht="13.5" customHeight="1">
      <c r="A23" s="107">
        <v>13</v>
      </c>
      <c r="B23" s="45" t="s">
        <v>29</v>
      </c>
      <c r="C23" s="46"/>
      <c r="D23" s="46"/>
      <c r="E23" s="112"/>
      <c r="F23" s="110">
        <v>0.23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22" customFormat="1" ht="13.5" customHeight="1">
      <c r="A24" s="107">
        <v>14</v>
      </c>
      <c r="B24" s="90" t="s">
        <v>90</v>
      </c>
      <c r="C24" s="15"/>
      <c r="D24" s="15"/>
      <c r="E24" s="113"/>
      <c r="F24" s="111">
        <v>1</v>
      </c>
      <c r="J24" s="23" t="s">
        <v>20</v>
      </c>
      <c r="K24" s="23"/>
      <c r="L24" s="23"/>
      <c r="M24" s="23"/>
      <c r="N24" s="23"/>
      <c r="O24" s="49"/>
      <c r="P24" s="23"/>
      <c r="Q24" s="23"/>
      <c r="R24" s="23"/>
      <c r="S24" s="23"/>
      <c r="T24" s="23"/>
      <c r="U24" s="23"/>
    </row>
    <row r="25" spans="1:17" s="22" customFormat="1" ht="13.5" customHeight="1" thickBot="1">
      <c r="A25" s="107">
        <v>15</v>
      </c>
      <c r="B25" s="108" t="s">
        <v>96</v>
      </c>
      <c r="C25" s="109"/>
      <c r="D25" s="109"/>
      <c r="E25" s="114"/>
      <c r="F25" s="115">
        <v>2</v>
      </c>
      <c r="H25" s="52"/>
      <c r="J25" s="23"/>
      <c r="K25" s="23"/>
      <c r="Q25" s="23"/>
    </row>
    <row r="26" spans="10:21" s="22" customFormat="1" ht="13.5" customHeight="1" thickBot="1">
      <c r="J26" s="23"/>
      <c r="K26" s="23"/>
      <c r="Q26" s="23"/>
      <c r="R26" s="23"/>
      <c r="S26" s="23"/>
      <c r="T26" s="23"/>
      <c r="U26" s="23"/>
    </row>
    <row r="27" spans="1:21" s="22" customFormat="1" ht="13.5" customHeight="1" thickBot="1">
      <c r="A27" s="107" t="s">
        <v>91</v>
      </c>
      <c r="B27" s="30" t="s">
        <v>9</v>
      </c>
      <c r="C27" s="31"/>
      <c r="D27" s="31"/>
      <c r="E27" s="31"/>
      <c r="F27" s="44">
        <f>J18</f>
        <v>4.750854116503348</v>
      </c>
      <c r="J27" s="23"/>
      <c r="K27" s="23"/>
      <c r="Q27" s="23"/>
      <c r="R27" s="23"/>
      <c r="S27" s="23"/>
      <c r="T27" s="23"/>
      <c r="U27" s="23"/>
    </row>
    <row r="28" spans="1:21" s="22" customFormat="1" ht="13.5" customHeight="1">
      <c r="A28" s="107" t="s">
        <v>92</v>
      </c>
      <c r="B28" s="53" t="s">
        <v>27</v>
      </c>
      <c r="C28" s="54"/>
      <c r="D28" s="54"/>
      <c r="E28" s="54"/>
      <c r="F28" s="55">
        <f>(F23+F11*F20*F23*F19+2*F14*F23*F19+(1-F20)*(F12+F13)*F23*F19)*F18*((F24+F25)/F24)</f>
        <v>162.21768900000004</v>
      </c>
      <c r="J28" s="23"/>
      <c r="K28" s="23"/>
      <c r="Q28" s="23"/>
      <c r="R28" s="23"/>
      <c r="S28" s="23"/>
      <c r="T28" s="23"/>
      <c r="U28" s="23"/>
    </row>
    <row r="29" spans="1:21" s="22" customFormat="1" ht="13.5" customHeight="1" thickBot="1">
      <c r="A29" s="107" t="s">
        <v>93</v>
      </c>
      <c r="B29" s="91" t="s">
        <v>97</v>
      </c>
      <c r="C29" s="89"/>
      <c r="D29" s="89"/>
      <c r="E29" s="89"/>
      <c r="F29" s="92">
        <f>F28*(1/F17)</f>
        <v>1081.4512600000003</v>
      </c>
      <c r="J29" s="23"/>
      <c r="K29" s="23"/>
      <c r="Q29" s="23"/>
      <c r="R29" s="23"/>
      <c r="S29" s="23"/>
      <c r="T29" s="23"/>
      <c r="U29" s="23"/>
    </row>
    <row r="30" spans="1:21" s="22" customFormat="1" ht="13.5" customHeight="1">
      <c r="A30" s="107" t="s">
        <v>94</v>
      </c>
      <c r="B30" s="53" t="s">
        <v>28</v>
      </c>
      <c r="C30" s="54"/>
      <c r="D30" s="54"/>
      <c r="E30" s="54"/>
      <c r="F30" s="55">
        <f>F28*F27</f>
        <v>770.67257555531</v>
      </c>
      <c r="J30" s="23"/>
      <c r="K30" s="23"/>
      <c r="Q30" s="23"/>
      <c r="R30" s="23"/>
      <c r="S30" s="23"/>
      <c r="T30" s="23"/>
      <c r="U30" s="23"/>
    </row>
    <row r="31" spans="1:21" s="22" customFormat="1" ht="13.5" customHeight="1" thickBot="1">
      <c r="A31" s="107" t="s">
        <v>95</v>
      </c>
      <c r="B31" s="56" t="s">
        <v>98</v>
      </c>
      <c r="C31" s="57"/>
      <c r="D31" s="57"/>
      <c r="E31" s="57"/>
      <c r="F31" s="58">
        <f>F29*F27</f>
        <v>5137.817170368734</v>
      </c>
      <c r="J31" s="23"/>
      <c r="K31" s="23"/>
      <c r="L31" s="23"/>
      <c r="R31" s="23"/>
      <c r="S31" s="23"/>
      <c r="T31" s="23"/>
      <c r="U31" s="23"/>
    </row>
    <row r="34" ht="13.5" customHeight="1" hidden="1" outlineLevel="1"/>
    <row r="35" spans="2:6" ht="13.5" customHeight="1" hidden="1" outlineLevel="1">
      <c r="B35" s="40" t="s">
        <v>17</v>
      </c>
      <c r="C35" s="41"/>
      <c r="D35" s="41"/>
      <c r="E35" s="41"/>
      <c r="F35" s="116">
        <f>F13+F12</f>
        <v>0.1</v>
      </c>
    </row>
    <row r="36" spans="2:6" ht="13.5" customHeight="1" hidden="1" outlineLevel="1">
      <c r="B36" s="22"/>
      <c r="C36" s="22"/>
      <c r="D36" s="22"/>
      <c r="E36" s="22"/>
      <c r="F36" s="22"/>
    </row>
    <row r="37" spans="2:6" ht="13.5" customHeight="1" hidden="1" outlineLevel="1">
      <c r="B37" s="34" t="s">
        <v>6</v>
      </c>
      <c r="C37" s="35"/>
      <c r="D37" s="35"/>
      <c r="E37" s="35"/>
      <c r="F37" s="36"/>
    </row>
    <row r="38" spans="2:6" ht="13.5" customHeight="1" hidden="1" outlineLevel="1">
      <c r="B38" s="32" t="s">
        <v>5</v>
      </c>
      <c r="C38" s="29"/>
      <c r="D38" s="29"/>
      <c r="E38" s="29"/>
      <c r="F38" s="2">
        <v>1</v>
      </c>
    </row>
    <row r="39" spans="2:6" ht="13.5" customHeight="1" hidden="1" outlineLevel="1">
      <c r="B39" s="32" t="s">
        <v>4</v>
      </c>
      <c r="C39" s="29"/>
      <c r="D39" s="29"/>
      <c r="E39" s="29"/>
      <c r="F39" s="2">
        <v>10</v>
      </c>
    </row>
    <row r="40" spans="2:6" ht="13.5" customHeight="1" hidden="1" outlineLevel="1">
      <c r="B40" s="33" t="s">
        <v>3</v>
      </c>
      <c r="C40" s="13"/>
      <c r="D40" s="13"/>
      <c r="E40" s="13"/>
      <c r="F40" s="1">
        <v>1</v>
      </c>
    </row>
    <row r="41" ht="13.5" customHeight="1" collapsed="1"/>
  </sheetData>
  <sheetProtection formatCells="0" selectLockedCells="1"/>
  <protectedRanges>
    <protectedRange sqref="F40 F7:F8 F13:F14 F11" name="Range1"/>
  </protectedRanges>
  <mergeCells count="3">
    <mergeCell ref="H4:H15"/>
    <mergeCell ref="I3:U3"/>
    <mergeCell ref="B3:F3"/>
  </mergeCells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6"/>
  <sheetViews>
    <sheetView workbookViewId="0" topLeftCell="A1">
      <pane ySplit="4" topLeftCell="BM5" activePane="bottomLeft" state="frozen"/>
      <selection pane="topLeft" activeCell="A1" sqref="A1"/>
      <selection pane="bottomLeft" activeCell="O47" sqref="O47"/>
    </sheetView>
  </sheetViews>
  <sheetFormatPr defaultColWidth="9.140625" defaultRowHeight="15" customHeight="1" outlineLevelCol="2"/>
  <cols>
    <col min="1" max="1" width="23.00390625" style="0" customWidth="1"/>
    <col min="2" max="2" width="16.8515625" style="0" hidden="1" customWidth="1" outlineLevel="2"/>
    <col min="3" max="3" width="10.8515625" style="60" hidden="1" customWidth="1" outlineLevel="2"/>
    <col min="4" max="4" width="7.00390625" style="0" bestFit="1" customWidth="1" collapsed="1"/>
    <col min="5" max="5" width="4.57421875" style="65" bestFit="1" customWidth="1"/>
    <col min="6" max="6" width="6.57421875" style="66" bestFit="1" customWidth="1"/>
    <col min="7" max="7" width="6.57421875" style="66" customWidth="1"/>
    <col min="8" max="8" width="1.57421875" style="66" customWidth="1"/>
    <col min="9" max="9" width="7.7109375" style="66" bestFit="1" customWidth="1" outlineLevel="1"/>
    <col min="10" max="10" width="6.57421875" style="67" bestFit="1" customWidth="1" outlineLevel="1"/>
    <col min="11" max="11" width="7.57421875" style="67" bestFit="1" customWidth="1" outlineLevel="1"/>
    <col min="12" max="12" width="6.57421875" style="67" bestFit="1" customWidth="1" outlineLevel="1"/>
    <col min="13" max="13" width="5.28125" style="67" bestFit="1" customWidth="1" outlineLevel="1"/>
    <col min="14" max="14" width="1.7109375" style="67" customWidth="1" outlineLevel="1"/>
    <col min="15" max="15" width="7.57421875" style="64" bestFit="1" customWidth="1"/>
    <col min="16" max="16" width="6.57421875" style="67" bestFit="1" customWidth="1"/>
    <col min="17" max="17" width="7.57421875" style="63" bestFit="1" customWidth="1"/>
    <col min="18" max="18" width="6.28125" style="63" bestFit="1" customWidth="1"/>
    <col min="19" max="19" width="5.28125" style="63" bestFit="1" customWidth="1"/>
    <col min="20" max="20" width="12.00390625" style="64" bestFit="1" customWidth="1"/>
    <col min="21" max="21" width="8.8515625" style="64" customWidth="1"/>
    <col min="22" max="22" width="15.28125" style="64" bestFit="1" customWidth="1"/>
    <col min="23" max="32" width="8.8515625" style="64" customWidth="1"/>
  </cols>
  <sheetData>
    <row r="1" spans="1:19" ht="15" customHeight="1">
      <c r="A1" s="59" t="s">
        <v>30</v>
      </c>
      <c r="E1" s="61"/>
      <c r="F1" s="62"/>
      <c r="G1" s="62"/>
      <c r="H1" s="62"/>
      <c r="I1" s="62"/>
      <c r="J1" s="63"/>
      <c r="K1" s="63"/>
      <c r="L1" s="63"/>
      <c r="M1" s="63"/>
      <c r="N1" s="63"/>
      <c r="O1" s="63"/>
      <c r="P1" s="101"/>
      <c r="Q1" s="101"/>
      <c r="R1" s="102"/>
      <c r="S1" s="102"/>
    </row>
    <row r="2" spans="1:19" ht="15" customHeight="1">
      <c r="A2" s="59"/>
      <c r="P2" s="103"/>
      <c r="Q2" s="103"/>
      <c r="R2" s="102"/>
      <c r="S2" s="102"/>
    </row>
    <row r="3" spans="9:19" ht="15" customHeight="1">
      <c r="I3" s="99" t="s">
        <v>31</v>
      </c>
      <c r="J3" s="99"/>
      <c r="K3" s="99"/>
      <c r="L3" s="99"/>
      <c r="M3" s="99"/>
      <c r="N3" s="68"/>
      <c r="O3" s="100" t="s">
        <v>32</v>
      </c>
      <c r="P3" s="100"/>
      <c r="Q3" s="100"/>
      <c r="R3" s="100"/>
      <c r="S3" s="100"/>
    </row>
    <row r="4" spans="1:32" s="75" customFormat="1" ht="39.75" customHeight="1" thickBot="1">
      <c r="A4" s="69" t="s">
        <v>33</v>
      </c>
      <c r="B4" s="69" t="s">
        <v>34</v>
      </c>
      <c r="C4" s="70" t="s">
        <v>35</v>
      </c>
      <c r="D4" s="71" t="s">
        <v>36</v>
      </c>
      <c r="E4" s="71" t="s">
        <v>37</v>
      </c>
      <c r="F4" s="72" t="s">
        <v>38</v>
      </c>
      <c r="G4" s="72" t="s">
        <v>39</v>
      </c>
      <c r="H4" s="72"/>
      <c r="I4" s="73" t="s">
        <v>40</v>
      </c>
      <c r="J4" s="73" t="s">
        <v>41</v>
      </c>
      <c r="K4" s="73" t="s">
        <v>42</v>
      </c>
      <c r="L4" s="73" t="s">
        <v>43</v>
      </c>
      <c r="M4" s="73" t="s">
        <v>44</v>
      </c>
      <c r="N4" s="73"/>
      <c r="O4" s="73" t="s">
        <v>40</v>
      </c>
      <c r="P4" s="73" t="s">
        <v>41</v>
      </c>
      <c r="Q4" s="73" t="s">
        <v>42</v>
      </c>
      <c r="R4" s="73" t="s">
        <v>43</v>
      </c>
      <c r="S4" s="73" t="s">
        <v>44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19" s="74" customFormat="1" ht="15" customHeight="1">
      <c r="A5" s="74" t="s">
        <v>45</v>
      </c>
      <c r="C5" s="76"/>
      <c r="D5" s="77"/>
      <c r="E5" s="77"/>
      <c r="F5" s="78"/>
      <c r="G5" s="78"/>
      <c r="H5" s="78"/>
      <c r="I5" s="79"/>
      <c r="J5" s="79">
        <v>7</v>
      </c>
      <c r="K5" s="79"/>
      <c r="L5" s="79"/>
      <c r="M5" s="79"/>
      <c r="N5" s="79"/>
      <c r="O5" s="77"/>
      <c r="P5" s="79">
        <v>7</v>
      </c>
      <c r="Q5" s="79"/>
      <c r="R5" s="79"/>
      <c r="S5" s="79"/>
    </row>
    <row r="6" spans="1:32" s="80" customFormat="1" ht="15" customHeight="1">
      <c r="A6" s="80" t="s">
        <v>46</v>
      </c>
      <c r="B6" s="80" t="s">
        <v>47</v>
      </c>
      <c r="C6" s="81" t="s">
        <v>48</v>
      </c>
      <c r="D6" s="80">
        <v>5000</v>
      </c>
      <c r="E6" s="82" t="s">
        <v>49</v>
      </c>
      <c r="F6" s="83">
        <v>38</v>
      </c>
      <c r="G6" s="83">
        <f>F6/D6</f>
        <v>0.0076</v>
      </c>
      <c r="H6" s="83"/>
      <c r="I6" s="83">
        <f>552*4</f>
        <v>2208</v>
      </c>
      <c r="J6" s="67">
        <f>I6*($J$5/100)</f>
        <v>154.56</v>
      </c>
      <c r="K6" s="67">
        <f>I6+J6</f>
        <v>2362.56</v>
      </c>
      <c r="L6" s="67">
        <f>K6*G6</f>
        <v>17.955455999999998</v>
      </c>
      <c r="M6" s="67">
        <f>L6/384</f>
        <v>0.046758999999999995</v>
      </c>
      <c r="N6" s="67"/>
      <c r="O6" s="83">
        <f>552*4</f>
        <v>2208</v>
      </c>
      <c r="P6" s="67">
        <f aca="true" t="shared" si="0" ref="P6:P13">O6*($J$5/100)</f>
        <v>154.56</v>
      </c>
      <c r="Q6" s="67">
        <f>O6+P6</f>
        <v>2362.56</v>
      </c>
      <c r="R6" s="67">
        <f>Q6*G6</f>
        <v>17.955455999999998</v>
      </c>
      <c r="S6" s="67">
        <f aca="true" t="shared" si="1" ref="S6:S13">R6/384</f>
        <v>0.046758999999999995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s="80" customFormat="1" ht="15" customHeight="1">
      <c r="A7" s="80" t="s">
        <v>50</v>
      </c>
      <c r="B7" s="80" t="s">
        <v>51</v>
      </c>
      <c r="C7" s="81" t="s">
        <v>52</v>
      </c>
      <c r="D7" s="80">
        <v>500000</v>
      </c>
      <c r="E7" s="82" t="s">
        <v>49</v>
      </c>
      <c r="F7" s="83">
        <v>20</v>
      </c>
      <c r="G7" s="83">
        <f aca="true" t="shared" si="2" ref="G7:G40">F7/D7</f>
        <v>4E-05</v>
      </c>
      <c r="H7" s="83"/>
      <c r="I7" s="83">
        <v>1</v>
      </c>
      <c r="J7" s="67">
        <f aca="true" t="shared" si="3" ref="J7:J40">I7*($J$5/100)</f>
        <v>0.07</v>
      </c>
      <c r="K7" s="67">
        <f aca="true" t="shared" si="4" ref="K7:K40">I7+J7</f>
        <v>1.07</v>
      </c>
      <c r="L7" s="67">
        <f aca="true" t="shared" si="5" ref="L7:L40">K7*G7</f>
        <v>4.2800000000000004E-05</v>
      </c>
      <c r="M7" s="67">
        <f aca="true" t="shared" si="6" ref="M7:M40">L7/384</f>
        <v>1.1145833333333335E-07</v>
      </c>
      <c r="N7" s="67"/>
      <c r="O7" s="83">
        <v>1</v>
      </c>
      <c r="P7" s="67">
        <f t="shared" si="0"/>
        <v>0.07</v>
      </c>
      <c r="Q7" s="67">
        <f aca="true" t="shared" si="7" ref="Q7:Q13">O7+P7</f>
        <v>1.07</v>
      </c>
      <c r="R7" s="67">
        <f aca="true" t="shared" si="8" ref="R7:R13">Q7*G7</f>
        <v>4.2800000000000004E-05</v>
      </c>
      <c r="S7" s="67">
        <f t="shared" si="1"/>
        <v>1.1145833333333335E-07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80" customFormat="1" ht="15" customHeight="1">
      <c r="A8" s="80" t="s">
        <v>53</v>
      </c>
      <c r="B8" s="80" t="s">
        <v>51</v>
      </c>
      <c r="C8" s="81" t="s">
        <v>52</v>
      </c>
      <c r="D8" s="80">
        <v>25000</v>
      </c>
      <c r="E8" s="82" t="s">
        <v>49</v>
      </c>
      <c r="F8" s="83">
        <f>0.5*18+24</f>
        <v>33</v>
      </c>
      <c r="G8" s="83">
        <f t="shared" si="2"/>
        <v>0.00132</v>
      </c>
      <c r="H8" s="83"/>
      <c r="I8" s="83">
        <v>1</v>
      </c>
      <c r="J8" s="67">
        <f t="shared" si="3"/>
        <v>0.07</v>
      </c>
      <c r="K8" s="67">
        <f t="shared" si="4"/>
        <v>1.07</v>
      </c>
      <c r="L8" s="67">
        <f t="shared" si="5"/>
        <v>0.0014124</v>
      </c>
      <c r="M8" s="67">
        <f t="shared" si="6"/>
        <v>3.678125E-06</v>
      </c>
      <c r="N8" s="67"/>
      <c r="O8" s="83">
        <v>1</v>
      </c>
      <c r="P8" s="67">
        <f t="shared" si="0"/>
        <v>0.07</v>
      </c>
      <c r="Q8" s="67">
        <f t="shared" si="7"/>
        <v>1.07</v>
      </c>
      <c r="R8" s="67">
        <f t="shared" si="8"/>
        <v>0.0014124</v>
      </c>
      <c r="S8" s="67">
        <f t="shared" si="1"/>
        <v>3.678125E-06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80" customFormat="1" ht="15" customHeight="1">
      <c r="A9" s="80" t="s">
        <v>54</v>
      </c>
      <c r="B9" s="80" t="s">
        <v>55</v>
      </c>
      <c r="C9" s="81" t="s">
        <v>56</v>
      </c>
      <c r="D9" s="80">
        <v>100</v>
      </c>
      <c r="E9" s="82" t="s">
        <v>57</v>
      </c>
      <c r="F9" s="83">
        <v>168</v>
      </c>
      <c r="G9" s="83">
        <f t="shared" si="2"/>
        <v>1.68</v>
      </c>
      <c r="H9" s="83"/>
      <c r="I9" s="83">
        <v>4</v>
      </c>
      <c r="J9" s="67">
        <f t="shared" si="3"/>
        <v>0.28</v>
      </c>
      <c r="K9" s="67">
        <f t="shared" si="4"/>
        <v>4.28</v>
      </c>
      <c r="L9" s="67">
        <f t="shared" si="5"/>
        <v>7.1904</v>
      </c>
      <c r="M9" s="67">
        <f t="shared" si="6"/>
        <v>0.018725000000000002</v>
      </c>
      <c r="N9" s="67"/>
      <c r="O9" s="83">
        <v>6</v>
      </c>
      <c r="P9" s="67">
        <f t="shared" si="0"/>
        <v>0.42000000000000004</v>
      </c>
      <c r="Q9" s="67">
        <f t="shared" si="7"/>
        <v>6.42</v>
      </c>
      <c r="R9" s="67">
        <f t="shared" si="8"/>
        <v>10.785599999999999</v>
      </c>
      <c r="S9" s="67">
        <f t="shared" si="1"/>
        <v>0.028087499999999998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1:32" s="80" customFormat="1" ht="15" customHeight="1">
      <c r="A10" s="80" t="s">
        <v>58</v>
      </c>
      <c r="B10" s="80" t="s">
        <v>59</v>
      </c>
      <c r="C10" s="81" t="s">
        <v>60</v>
      </c>
      <c r="D10" s="80">
        <v>96</v>
      </c>
      <c r="E10" s="82" t="s">
        <v>57</v>
      </c>
      <c r="F10" s="83">
        <v>4.94</v>
      </c>
      <c r="G10" s="83">
        <f t="shared" si="2"/>
        <v>0.051458333333333335</v>
      </c>
      <c r="H10" s="83"/>
      <c r="I10" s="83">
        <f>97*2</f>
        <v>194</v>
      </c>
      <c r="J10" s="67">
        <f t="shared" si="3"/>
        <v>13.580000000000002</v>
      </c>
      <c r="K10" s="67">
        <f t="shared" si="4"/>
        <v>207.58</v>
      </c>
      <c r="L10" s="67">
        <f t="shared" si="5"/>
        <v>10.681720833333335</v>
      </c>
      <c r="M10" s="67">
        <f t="shared" si="6"/>
        <v>0.02781698133680556</v>
      </c>
      <c r="N10" s="67"/>
      <c r="O10" s="83">
        <f>97*2</f>
        <v>194</v>
      </c>
      <c r="P10" s="67">
        <f t="shared" si="0"/>
        <v>13.580000000000002</v>
      </c>
      <c r="Q10" s="67">
        <f t="shared" si="7"/>
        <v>207.58</v>
      </c>
      <c r="R10" s="67">
        <f t="shared" si="8"/>
        <v>10.681720833333335</v>
      </c>
      <c r="S10" s="67">
        <f t="shared" si="1"/>
        <v>0.02781698133680556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2" s="80" customFormat="1" ht="15" customHeight="1">
      <c r="A11" s="80" t="s">
        <v>61</v>
      </c>
      <c r="B11" s="80" t="s">
        <v>59</v>
      </c>
      <c r="C11" s="81" t="s">
        <v>62</v>
      </c>
      <c r="D11" s="80">
        <v>96</v>
      </c>
      <c r="E11" s="82" t="s">
        <v>57</v>
      </c>
      <c r="F11" s="83">
        <v>4.7</v>
      </c>
      <c r="G11" s="83">
        <f t="shared" si="2"/>
        <v>0.04895833333333333</v>
      </c>
      <c r="H11" s="83"/>
      <c r="I11" s="83">
        <v>37</v>
      </c>
      <c r="J11" s="67">
        <f t="shared" si="3"/>
        <v>2.5900000000000003</v>
      </c>
      <c r="K11" s="67">
        <f t="shared" si="4"/>
        <v>39.59</v>
      </c>
      <c r="L11" s="67">
        <f t="shared" si="5"/>
        <v>1.9382604166666668</v>
      </c>
      <c r="M11" s="67">
        <f t="shared" si="6"/>
        <v>0.0050475531684027785</v>
      </c>
      <c r="N11" s="67"/>
      <c r="O11" s="83">
        <v>37</v>
      </c>
      <c r="P11" s="67">
        <f t="shared" si="0"/>
        <v>2.5900000000000003</v>
      </c>
      <c r="Q11" s="67">
        <f t="shared" si="7"/>
        <v>39.59</v>
      </c>
      <c r="R11" s="67">
        <f t="shared" si="8"/>
        <v>1.9382604166666668</v>
      </c>
      <c r="S11" s="67">
        <f t="shared" si="1"/>
        <v>0.0050475531684027785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</row>
    <row r="12" spans="1:32" s="80" customFormat="1" ht="15" customHeight="1">
      <c r="A12" s="80" t="s">
        <v>63</v>
      </c>
      <c r="B12" s="80" t="s">
        <v>64</v>
      </c>
      <c r="C12" s="81" t="s">
        <v>65</v>
      </c>
      <c r="D12" s="80">
        <v>100</v>
      </c>
      <c r="E12" s="82" t="s">
        <v>49</v>
      </c>
      <c r="F12" s="83">
        <v>78</v>
      </c>
      <c r="G12" s="83">
        <f t="shared" si="2"/>
        <v>0.78</v>
      </c>
      <c r="H12" s="83"/>
      <c r="I12" s="83">
        <v>17.6</v>
      </c>
      <c r="J12" s="67">
        <f t="shared" si="3"/>
        <v>1.2320000000000002</v>
      </c>
      <c r="K12" s="67">
        <f t="shared" si="4"/>
        <v>18.832</v>
      </c>
      <c r="L12" s="67">
        <f t="shared" si="5"/>
        <v>14.688960000000002</v>
      </c>
      <c r="M12" s="67">
        <f t="shared" si="6"/>
        <v>0.0382525</v>
      </c>
      <c r="N12" s="67"/>
      <c r="O12" s="83">
        <v>17.6</v>
      </c>
      <c r="P12" s="67">
        <f t="shared" si="0"/>
        <v>1.2320000000000002</v>
      </c>
      <c r="Q12" s="67">
        <f t="shared" si="7"/>
        <v>18.832</v>
      </c>
      <c r="R12" s="67">
        <f t="shared" si="8"/>
        <v>14.688960000000002</v>
      </c>
      <c r="S12" s="67">
        <f t="shared" si="1"/>
        <v>0.0382525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1:32" s="80" customFormat="1" ht="15" customHeight="1">
      <c r="A13" s="80" t="s">
        <v>66</v>
      </c>
      <c r="B13" s="80" t="s">
        <v>67</v>
      </c>
      <c r="C13" s="81" t="s">
        <v>68</v>
      </c>
      <c r="D13" s="80">
        <v>100</v>
      </c>
      <c r="E13" s="82" t="s">
        <v>57</v>
      </c>
      <c r="F13" s="83">
        <v>50</v>
      </c>
      <c r="G13" s="83">
        <f t="shared" si="2"/>
        <v>0.5</v>
      </c>
      <c r="H13" s="83"/>
      <c r="I13" s="83">
        <v>5</v>
      </c>
      <c r="J13" s="67">
        <f t="shared" si="3"/>
        <v>0.35000000000000003</v>
      </c>
      <c r="K13" s="67">
        <f t="shared" si="4"/>
        <v>5.35</v>
      </c>
      <c r="L13" s="67">
        <f t="shared" si="5"/>
        <v>2.675</v>
      </c>
      <c r="M13" s="67">
        <f t="shared" si="6"/>
        <v>0.006966145833333333</v>
      </c>
      <c r="N13" s="67"/>
      <c r="O13" s="83">
        <v>4</v>
      </c>
      <c r="P13" s="67">
        <f t="shared" si="0"/>
        <v>0.28</v>
      </c>
      <c r="Q13" s="67">
        <f t="shared" si="7"/>
        <v>4.28</v>
      </c>
      <c r="R13" s="67">
        <f t="shared" si="8"/>
        <v>2.14</v>
      </c>
      <c r="S13" s="67">
        <f t="shared" si="1"/>
        <v>0.005572916666666667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</row>
    <row r="14" spans="3:32" s="80" customFormat="1" ht="15" customHeight="1">
      <c r="C14" s="81"/>
      <c r="E14" s="82"/>
      <c r="F14" s="83"/>
      <c r="G14" s="83"/>
      <c r="H14" s="83"/>
      <c r="I14" s="83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</row>
    <row r="15" spans="1:32" s="80" customFormat="1" ht="15" customHeight="1">
      <c r="A15" s="84" t="s">
        <v>69</v>
      </c>
      <c r="C15" s="81"/>
      <c r="E15" s="82"/>
      <c r="F15" s="83"/>
      <c r="G15" s="83"/>
      <c r="H15" s="83"/>
      <c r="I15" s="8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</row>
    <row r="16" spans="1:32" s="80" customFormat="1" ht="15" customHeight="1">
      <c r="A16" s="80" t="s">
        <v>70</v>
      </c>
      <c r="B16" s="80" t="s">
        <v>71</v>
      </c>
      <c r="C16" s="81" t="s">
        <v>72</v>
      </c>
      <c r="D16" s="80">
        <v>750</v>
      </c>
      <c r="E16" s="82" t="s">
        <v>49</v>
      </c>
      <c r="F16" s="83">
        <v>176</v>
      </c>
      <c r="G16" s="83">
        <f t="shared" si="2"/>
        <v>0.23466666666666666</v>
      </c>
      <c r="H16" s="83"/>
      <c r="I16" s="83">
        <v>200</v>
      </c>
      <c r="J16" s="67">
        <f t="shared" si="3"/>
        <v>14.000000000000002</v>
      </c>
      <c r="K16" s="67">
        <f t="shared" si="4"/>
        <v>214</v>
      </c>
      <c r="L16" s="67">
        <f t="shared" si="5"/>
        <v>50.218666666666664</v>
      </c>
      <c r="M16" s="67">
        <f t="shared" si="6"/>
        <v>0.13077777777777777</v>
      </c>
      <c r="N16" s="67"/>
      <c r="O16" s="85" t="s">
        <v>73</v>
      </c>
      <c r="P16" s="85" t="s">
        <v>73</v>
      </c>
      <c r="Q16" s="85" t="s">
        <v>73</v>
      </c>
      <c r="R16" s="85" t="s">
        <v>73</v>
      </c>
      <c r="S16" s="85" t="s">
        <v>73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</row>
    <row r="17" spans="1:32" s="80" customFormat="1" ht="15" customHeight="1">
      <c r="A17" s="80" t="s">
        <v>74</v>
      </c>
      <c r="B17" s="80" t="s">
        <v>75</v>
      </c>
      <c r="C17" s="81" t="s">
        <v>76</v>
      </c>
      <c r="D17" s="80">
        <v>5000</v>
      </c>
      <c r="E17" s="82" t="s">
        <v>49</v>
      </c>
      <c r="F17" s="83">
        <v>200</v>
      </c>
      <c r="G17" s="83">
        <f t="shared" si="2"/>
        <v>0.04</v>
      </c>
      <c r="H17" s="83"/>
      <c r="I17" s="83">
        <v>400</v>
      </c>
      <c r="J17" s="67">
        <f t="shared" si="3"/>
        <v>28.000000000000004</v>
      </c>
      <c r="K17" s="67">
        <f t="shared" si="4"/>
        <v>428</v>
      </c>
      <c r="L17" s="67">
        <f t="shared" si="5"/>
        <v>17.12</v>
      </c>
      <c r="M17" s="67">
        <f t="shared" si="6"/>
        <v>0.044583333333333336</v>
      </c>
      <c r="N17" s="67"/>
      <c r="O17" s="85" t="s">
        <v>73</v>
      </c>
      <c r="P17" s="85" t="s">
        <v>73</v>
      </c>
      <c r="Q17" s="85" t="s">
        <v>73</v>
      </c>
      <c r="R17" s="85" t="s">
        <v>73</v>
      </c>
      <c r="S17" s="85" t="s">
        <v>73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1:32" s="80" customFormat="1" ht="15" customHeight="1">
      <c r="A18" s="80" t="s">
        <v>58</v>
      </c>
      <c r="B18" s="80" t="s">
        <v>59</v>
      </c>
      <c r="C18" s="81" t="s">
        <v>60</v>
      </c>
      <c r="D18" s="80">
        <v>96</v>
      </c>
      <c r="E18" s="82" t="s">
        <v>57</v>
      </c>
      <c r="F18" s="83">
        <v>4.94</v>
      </c>
      <c r="G18" s="83">
        <f t="shared" si="2"/>
        <v>0.051458333333333335</v>
      </c>
      <c r="H18" s="83"/>
      <c r="I18" s="83">
        <v>8</v>
      </c>
      <c r="J18" s="67">
        <f t="shared" si="3"/>
        <v>0.56</v>
      </c>
      <c r="K18" s="67">
        <f t="shared" si="4"/>
        <v>8.56</v>
      </c>
      <c r="L18" s="67">
        <f t="shared" si="5"/>
        <v>0.4404833333333334</v>
      </c>
      <c r="M18" s="67">
        <f t="shared" si="6"/>
        <v>0.0011470920138888891</v>
      </c>
      <c r="N18" s="67"/>
      <c r="O18" s="85" t="s">
        <v>73</v>
      </c>
      <c r="P18" s="85" t="s">
        <v>73</v>
      </c>
      <c r="Q18" s="85" t="s">
        <v>73</v>
      </c>
      <c r="R18" s="85" t="s">
        <v>73</v>
      </c>
      <c r="S18" s="85" t="s">
        <v>73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spans="1:32" s="80" customFormat="1" ht="15" customHeight="1">
      <c r="A19" s="80" t="s">
        <v>61</v>
      </c>
      <c r="B19" s="80" t="s">
        <v>59</v>
      </c>
      <c r="C19" s="81" t="s">
        <v>62</v>
      </c>
      <c r="D19" s="80">
        <v>96</v>
      </c>
      <c r="E19" s="82" t="s">
        <v>57</v>
      </c>
      <c r="F19" s="83">
        <v>4.7</v>
      </c>
      <c r="G19" s="83">
        <f t="shared" si="2"/>
        <v>0.04895833333333333</v>
      </c>
      <c r="H19" s="83"/>
      <c r="I19" s="83">
        <v>10</v>
      </c>
      <c r="J19" s="67">
        <f t="shared" si="3"/>
        <v>0.7000000000000001</v>
      </c>
      <c r="K19" s="67">
        <f t="shared" si="4"/>
        <v>10.7</v>
      </c>
      <c r="L19" s="67">
        <f t="shared" si="5"/>
        <v>0.5238541666666666</v>
      </c>
      <c r="M19" s="67">
        <f t="shared" si="6"/>
        <v>0.0013642035590277777</v>
      </c>
      <c r="N19" s="67"/>
      <c r="O19" s="85" t="s">
        <v>73</v>
      </c>
      <c r="P19" s="85" t="s">
        <v>73</v>
      </c>
      <c r="Q19" s="85" t="s">
        <v>73</v>
      </c>
      <c r="R19" s="85" t="s">
        <v>73</v>
      </c>
      <c r="S19" s="85" t="s">
        <v>73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3:32" s="80" customFormat="1" ht="15" customHeight="1">
      <c r="C20" s="81"/>
      <c r="E20" s="82"/>
      <c r="F20" s="83"/>
      <c r="G20" s="83"/>
      <c r="H20" s="83"/>
      <c r="I20" s="83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1:32" s="80" customFormat="1" ht="15" customHeight="1">
      <c r="A21" s="84" t="s">
        <v>77</v>
      </c>
      <c r="C21" s="81"/>
      <c r="E21" s="82"/>
      <c r="F21" s="83"/>
      <c r="G21" s="83"/>
      <c r="H21" s="83"/>
      <c r="I21" s="83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2" s="80" customFormat="1" ht="15" customHeight="1">
      <c r="A22" s="80" t="s">
        <v>78</v>
      </c>
      <c r="B22" s="80" t="s">
        <v>79</v>
      </c>
      <c r="C22" s="81">
        <v>4303149</v>
      </c>
      <c r="D22" s="80">
        <v>800</v>
      </c>
      <c r="E22" s="82" t="s">
        <v>49</v>
      </c>
      <c r="F22" s="83">
        <v>424</v>
      </c>
      <c r="G22" s="83">
        <f t="shared" si="2"/>
        <v>0.53</v>
      </c>
      <c r="H22" s="83"/>
      <c r="I22" s="83">
        <f>0.7*96*4*1.05</f>
        <v>282.23999999999995</v>
      </c>
      <c r="J22" s="67">
        <f t="shared" si="3"/>
        <v>19.7568</v>
      </c>
      <c r="K22" s="67">
        <f t="shared" si="4"/>
        <v>301.99679999999995</v>
      </c>
      <c r="L22" s="67">
        <f t="shared" si="5"/>
        <v>160.058304</v>
      </c>
      <c r="M22" s="67">
        <f t="shared" si="6"/>
        <v>0.4168185</v>
      </c>
      <c r="N22" s="67"/>
      <c r="O22" s="85" t="s">
        <v>73</v>
      </c>
      <c r="P22" s="85" t="s">
        <v>73</v>
      </c>
      <c r="Q22" s="85" t="s">
        <v>73</v>
      </c>
      <c r="R22" s="85" t="s">
        <v>73</v>
      </c>
      <c r="S22" s="85" t="s">
        <v>73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1:32" s="80" customFormat="1" ht="15" customHeight="1">
      <c r="A23" s="86" t="s">
        <v>80</v>
      </c>
      <c r="B23" s="80" t="s">
        <v>79</v>
      </c>
      <c r="C23" s="81">
        <v>4305603</v>
      </c>
      <c r="D23" s="80">
        <v>1200</v>
      </c>
      <c r="E23" s="82" t="s">
        <v>49</v>
      </c>
      <c r="F23" s="83">
        <v>192</v>
      </c>
      <c r="G23" s="83">
        <f t="shared" si="2"/>
        <v>0.16</v>
      </c>
      <c r="H23" s="83"/>
      <c r="I23" s="83">
        <f>1.05*96*4*1.05</f>
        <v>423.36000000000007</v>
      </c>
      <c r="J23" s="67">
        <f t="shared" si="3"/>
        <v>29.635200000000008</v>
      </c>
      <c r="K23" s="67">
        <f t="shared" si="4"/>
        <v>452.99520000000007</v>
      </c>
      <c r="L23" s="67">
        <f t="shared" si="5"/>
        <v>72.47923200000001</v>
      </c>
      <c r="M23" s="67">
        <f t="shared" si="6"/>
        <v>0.18874800000000003</v>
      </c>
      <c r="N23" s="67"/>
      <c r="O23" s="85" t="s">
        <v>73</v>
      </c>
      <c r="P23" s="85" t="s">
        <v>73</v>
      </c>
      <c r="Q23" s="85" t="s">
        <v>73</v>
      </c>
      <c r="R23" s="85" t="s">
        <v>73</v>
      </c>
      <c r="S23" s="85" t="s">
        <v>73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32" s="80" customFormat="1" ht="15" customHeight="1">
      <c r="A24" s="80" t="s">
        <v>81</v>
      </c>
      <c r="B24" s="80" t="s">
        <v>51</v>
      </c>
      <c r="C24" s="81" t="s">
        <v>52</v>
      </c>
      <c r="D24" s="80">
        <v>500</v>
      </c>
      <c r="E24" s="82" t="s">
        <v>49</v>
      </c>
      <c r="F24" s="83">
        <f>0.5*18+24</f>
        <v>33</v>
      </c>
      <c r="G24" s="83">
        <f t="shared" si="2"/>
        <v>0.066</v>
      </c>
      <c r="H24" s="83"/>
      <c r="I24" s="83">
        <f>0.35*96*4*1.05</f>
        <v>141.11999999999998</v>
      </c>
      <c r="J24" s="67">
        <f t="shared" si="3"/>
        <v>9.8784</v>
      </c>
      <c r="K24" s="67">
        <f t="shared" si="4"/>
        <v>150.99839999999998</v>
      </c>
      <c r="L24" s="67">
        <f t="shared" si="5"/>
        <v>9.965894399999998</v>
      </c>
      <c r="M24" s="67">
        <f t="shared" si="6"/>
        <v>0.025952849999999996</v>
      </c>
      <c r="N24" s="67"/>
      <c r="O24" s="85" t="s">
        <v>73</v>
      </c>
      <c r="P24" s="85" t="s">
        <v>73</v>
      </c>
      <c r="Q24" s="85" t="s">
        <v>73</v>
      </c>
      <c r="R24" s="85" t="s">
        <v>73</v>
      </c>
      <c r="S24" s="85" t="s">
        <v>73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1:32" s="80" customFormat="1" ht="15" customHeight="1">
      <c r="A25" s="80" t="s">
        <v>54</v>
      </c>
      <c r="B25" s="80" t="s">
        <v>55</v>
      </c>
      <c r="C25" s="81" t="s">
        <v>56</v>
      </c>
      <c r="D25" s="80">
        <v>100</v>
      </c>
      <c r="E25" s="82" t="s">
        <v>57</v>
      </c>
      <c r="F25" s="83">
        <v>168</v>
      </c>
      <c r="G25" s="83">
        <f t="shared" si="2"/>
        <v>1.68</v>
      </c>
      <c r="H25" s="83"/>
      <c r="I25" s="83">
        <v>4</v>
      </c>
      <c r="J25" s="67">
        <f t="shared" si="3"/>
        <v>0.28</v>
      </c>
      <c r="K25" s="67">
        <f t="shared" si="4"/>
        <v>4.28</v>
      </c>
      <c r="L25" s="67">
        <f t="shared" si="5"/>
        <v>7.1904</v>
      </c>
      <c r="M25" s="67">
        <f t="shared" si="6"/>
        <v>0.018725000000000002</v>
      </c>
      <c r="N25" s="67"/>
      <c r="O25" s="85" t="s">
        <v>73</v>
      </c>
      <c r="P25" s="85" t="s">
        <v>73</v>
      </c>
      <c r="Q25" s="85" t="s">
        <v>73</v>
      </c>
      <c r="R25" s="85" t="s">
        <v>73</v>
      </c>
      <c r="S25" s="85" t="s">
        <v>73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s="80" customFormat="1" ht="15" customHeight="1">
      <c r="A26" s="80" t="s">
        <v>58</v>
      </c>
      <c r="B26" s="80" t="s">
        <v>59</v>
      </c>
      <c r="C26" s="81" t="s">
        <v>60</v>
      </c>
      <c r="D26" s="80">
        <v>96</v>
      </c>
      <c r="E26" s="82" t="s">
        <v>57</v>
      </c>
      <c r="F26" s="83">
        <v>4.94</v>
      </c>
      <c r="G26" s="83">
        <f t="shared" si="2"/>
        <v>0.051458333333333335</v>
      </c>
      <c r="H26" s="83"/>
      <c r="I26" s="83">
        <v>384</v>
      </c>
      <c r="J26" s="67">
        <f t="shared" si="3"/>
        <v>26.880000000000003</v>
      </c>
      <c r="K26" s="67">
        <f t="shared" si="4"/>
        <v>410.88</v>
      </c>
      <c r="L26" s="67">
        <f t="shared" si="5"/>
        <v>21.1432</v>
      </c>
      <c r="M26" s="67">
        <f t="shared" si="6"/>
        <v>0.05506041666666667</v>
      </c>
      <c r="N26" s="67"/>
      <c r="O26" s="85" t="s">
        <v>73</v>
      </c>
      <c r="P26" s="85" t="s">
        <v>73</v>
      </c>
      <c r="Q26" s="85" t="s">
        <v>73</v>
      </c>
      <c r="R26" s="85" t="s">
        <v>73</v>
      </c>
      <c r="S26" s="85" t="s">
        <v>73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80" customFormat="1" ht="15" customHeight="1">
      <c r="A27" s="80" t="s">
        <v>61</v>
      </c>
      <c r="B27" s="80" t="s">
        <v>59</v>
      </c>
      <c r="C27" s="81" t="s">
        <v>62</v>
      </c>
      <c r="D27" s="80">
        <v>96</v>
      </c>
      <c r="E27" s="82" t="s">
        <v>57</v>
      </c>
      <c r="F27" s="83">
        <v>4.7</v>
      </c>
      <c r="G27" s="83">
        <f t="shared" si="2"/>
        <v>0.04895833333333333</v>
      </c>
      <c r="H27" s="83"/>
      <c r="I27" s="83">
        <v>44</v>
      </c>
      <c r="J27" s="67">
        <f t="shared" si="3"/>
        <v>3.08</v>
      </c>
      <c r="K27" s="67">
        <f t="shared" si="4"/>
        <v>47.08</v>
      </c>
      <c r="L27" s="67">
        <f t="shared" si="5"/>
        <v>2.3049583333333334</v>
      </c>
      <c r="M27" s="67">
        <f t="shared" si="6"/>
        <v>0.006002495659722222</v>
      </c>
      <c r="N27" s="67"/>
      <c r="O27" s="85" t="s">
        <v>73</v>
      </c>
      <c r="P27" s="85" t="s">
        <v>73</v>
      </c>
      <c r="Q27" s="85" t="s">
        <v>73</v>
      </c>
      <c r="R27" s="85" t="s">
        <v>73</v>
      </c>
      <c r="S27" s="85" t="s">
        <v>73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3:32" s="80" customFormat="1" ht="15" customHeight="1">
      <c r="C28" s="81"/>
      <c r="E28" s="82"/>
      <c r="F28" s="83"/>
      <c r="G28" s="83"/>
      <c r="H28" s="83"/>
      <c r="I28" s="83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32" s="80" customFormat="1" ht="15" customHeight="1">
      <c r="A29" s="84" t="s">
        <v>69</v>
      </c>
      <c r="C29" s="81"/>
      <c r="E29" s="82"/>
      <c r="F29" s="83"/>
      <c r="G29" s="83"/>
      <c r="H29" s="83"/>
      <c r="I29" s="83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s="80" customFormat="1" ht="15" customHeight="1">
      <c r="A30" s="86" t="s">
        <v>82</v>
      </c>
      <c r="C30" s="81"/>
      <c r="D30" s="80">
        <v>1</v>
      </c>
      <c r="E30" s="82" t="s">
        <v>57</v>
      </c>
      <c r="F30" s="83">
        <v>70</v>
      </c>
      <c r="G30" s="83">
        <f t="shared" si="2"/>
        <v>70</v>
      </c>
      <c r="H30" s="83"/>
      <c r="I30" s="83">
        <v>1</v>
      </c>
      <c r="J30" s="67">
        <f t="shared" si="3"/>
        <v>0.07</v>
      </c>
      <c r="K30" s="67">
        <f t="shared" si="4"/>
        <v>1.07</v>
      </c>
      <c r="L30" s="67">
        <f t="shared" si="5"/>
        <v>74.9</v>
      </c>
      <c r="M30" s="67">
        <f t="shared" si="6"/>
        <v>0.19505208333333335</v>
      </c>
      <c r="N30" s="67"/>
      <c r="O30" s="85" t="s">
        <v>73</v>
      </c>
      <c r="P30" s="85" t="s">
        <v>73</v>
      </c>
      <c r="Q30" s="85" t="s">
        <v>73</v>
      </c>
      <c r="R30" s="85" t="s">
        <v>73</v>
      </c>
      <c r="S30" s="85" t="s">
        <v>73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32" s="80" customFormat="1" ht="15" customHeight="1">
      <c r="A31" s="80" t="s">
        <v>83</v>
      </c>
      <c r="B31" s="80" t="s">
        <v>79</v>
      </c>
      <c r="C31" s="81">
        <v>4309849</v>
      </c>
      <c r="D31" s="80">
        <v>1</v>
      </c>
      <c r="E31" s="82" t="s">
        <v>57</v>
      </c>
      <c r="F31" s="83">
        <v>5</v>
      </c>
      <c r="G31" s="83">
        <f t="shared" si="2"/>
        <v>5</v>
      </c>
      <c r="H31" s="83"/>
      <c r="I31" s="83">
        <v>1</v>
      </c>
      <c r="J31" s="67">
        <f t="shared" si="3"/>
        <v>0.07</v>
      </c>
      <c r="K31" s="67">
        <f t="shared" si="4"/>
        <v>1.07</v>
      </c>
      <c r="L31" s="67">
        <f t="shared" si="5"/>
        <v>5.3500000000000005</v>
      </c>
      <c r="M31" s="67">
        <f t="shared" si="6"/>
        <v>0.013932291666666667</v>
      </c>
      <c r="N31" s="67"/>
      <c r="O31" s="85" t="s">
        <v>73</v>
      </c>
      <c r="P31" s="85" t="s">
        <v>73</v>
      </c>
      <c r="Q31" s="85" t="s">
        <v>73</v>
      </c>
      <c r="R31" s="85" t="s">
        <v>73</v>
      </c>
      <c r="S31" s="85" t="s">
        <v>73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</row>
    <row r="32" spans="1:32" s="80" customFormat="1" ht="15" customHeight="1">
      <c r="A32" s="80" t="s">
        <v>58</v>
      </c>
      <c r="B32" s="80" t="s">
        <v>59</v>
      </c>
      <c r="C32" s="81" t="s">
        <v>60</v>
      </c>
      <c r="D32" s="80">
        <v>96</v>
      </c>
      <c r="E32" s="82" t="s">
        <v>57</v>
      </c>
      <c r="F32" s="83">
        <v>4.94</v>
      </c>
      <c r="G32" s="83">
        <f t="shared" si="2"/>
        <v>0.051458333333333335</v>
      </c>
      <c r="H32" s="83"/>
      <c r="I32" s="83">
        <v>384</v>
      </c>
      <c r="J32" s="67">
        <f t="shared" si="3"/>
        <v>26.880000000000003</v>
      </c>
      <c r="K32" s="67">
        <f t="shared" si="4"/>
        <v>410.88</v>
      </c>
      <c r="L32" s="67">
        <f t="shared" si="5"/>
        <v>21.1432</v>
      </c>
      <c r="M32" s="67">
        <f t="shared" si="6"/>
        <v>0.05506041666666667</v>
      </c>
      <c r="N32" s="67"/>
      <c r="O32" s="85" t="s">
        <v>73</v>
      </c>
      <c r="P32" s="85" t="s">
        <v>73</v>
      </c>
      <c r="Q32" s="85" t="s">
        <v>73</v>
      </c>
      <c r="R32" s="85" t="s">
        <v>73</v>
      </c>
      <c r="S32" s="85" t="s">
        <v>73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2" s="80" customFormat="1" ht="15" customHeight="1">
      <c r="A33" s="80" t="s">
        <v>61</v>
      </c>
      <c r="B33" s="80" t="s">
        <v>59</v>
      </c>
      <c r="C33" s="81" t="s">
        <v>62</v>
      </c>
      <c r="D33" s="80">
        <v>96</v>
      </c>
      <c r="E33" s="82" t="s">
        <v>57</v>
      </c>
      <c r="F33" s="83">
        <v>4.7</v>
      </c>
      <c r="G33" s="83">
        <f t="shared" si="2"/>
        <v>0.04895833333333333</v>
      </c>
      <c r="H33" s="83"/>
      <c r="I33" s="83">
        <v>44</v>
      </c>
      <c r="J33" s="67">
        <f t="shared" si="3"/>
        <v>3.08</v>
      </c>
      <c r="K33" s="67">
        <f t="shared" si="4"/>
        <v>47.08</v>
      </c>
      <c r="L33" s="67">
        <f t="shared" si="5"/>
        <v>2.3049583333333334</v>
      </c>
      <c r="M33" s="67">
        <f t="shared" si="6"/>
        <v>0.006002495659722222</v>
      </c>
      <c r="N33" s="67"/>
      <c r="O33" s="85" t="s">
        <v>73</v>
      </c>
      <c r="P33" s="85" t="s">
        <v>73</v>
      </c>
      <c r="Q33" s="85" t="s">
        <v>73</v>
      </c>
      <c r="R33" s="85" t="s">
        <v>73</v>
      </c>
      <c r="S33" s="85" t="s">
        <v>73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3:32" s="80" customFormat="1" ht="15" customHeight="1">
      <c r="C34" s="81"/>
      <c r="E34" s="82"/>
      <c r="F34" s="83"/>
      <c r="G34" s="83"/>
      <c r="H34" s="83"/>
      <c r="I34" s="83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:32" s="80" customFormat="1" ht="15" customHeight="1">
      <c r="A35" s="87" t="s">
        <v>84</v>
      </c>
      <c r="C35" s="81"/>
      <c r="E35" s="82"/>
      <c r="F35" s="83"/>
      <c r="G35" s="83"/>
      <c r="H35" s="83"/>
      <c r="I35" s="83">
        <f>0.2*96*4*1.05</f>
        <v>80.64000000000001</v>
      </c>
      <c r="J35" s="67"/>
      <c r="K35" s="67"/>
      <c r="L35" s="67"/>
      <c r="M35" s="67"/>
      <c r="N35" s="67"/>
      <c r="O35" s="64"/>
      <c r="P35" s="67"/>
      <c r="Q35" s="67"/>
      <c r="R35" s="67"/>
      <c r="S35" s="67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</row>
    <row r="36" spans="1:32" s="80" customFormat="1" ht="15" customHeight="1">
      <c r="A36" s="86" t="s">
        <v>85</v>
      </c>
      <c r="B36" s="80" t="s">
        <v>79</v>
      </c>
      <c r="C36" s="81">
        <v>4322682</v>
      </c>
      <c r="D36" s="80">
        <v>400</v>
      </c>
      <c r="E36" s="82" t="s">
        <v>49</v>
      </c>
      <c r="F36" s="83">
        <v>204.8</v>
      </c>
      <c r="G36" s="83">
        <f t="shared" si="2"/>
        <v>0.512</v>
      </c>
      <c r="H36" s="83"/>
      <c r="I36" s="88">
        <v>0</v>
      </c>
      <c r="J36" s="67">
        <f t="shared" si="3"/>
        <v>0</v>
      </c>
      <c r="K36" s="67">
        <f t="shared" si="4"/>
        <v>0</v>
      </c>
      <c r="L36" s="67">
        <f t="shared" si="5"/>
        <v>0</v>
      </c>
      <c r="M36" s="67">
        <f t="shared" si="6"/>
        <v>0</v>
      </c>
      <c r="N36" s="67"/>
      <c r="O36" s="67">
        <v>10</v>
      </c>
      <c r="P36" s="67">
        <f>O36*($J$5/100)</f>
        <v>0.7000000000000001</v>
      </c>
      <c r="Q36" s="67">
        <f>O36+P36</f>
        <v>10.7</v>
      </c>
      <c r="R36" s="67">
        <f>Q36*G36</f>
        <v>5.4784</v>
      </c>
      <c r="S36" s="67">
        <f>R36/384</f>
        <v>0.014266666666666665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</row>
    <row r="37" spans="1:32" s="80" customFormat="1" ht="15" customHeight="1">
      <c r="A37" s="86" t="s">
        <v>86</v>
      </c>
      <c r="B37" s="80" t="s">
        <v>79</v>
      </c>
      <c r="C37" s="81">
        <v>4316357</v>
      </c>
      <c r="D37" s="80">
        <v>23000</v>
      </c>
      <c r="E37" s="82" t="s">
        <v>49</v>
      </c>
      <c r="F37" s="83">
        <v>270</v>
      </c>
      <c r="G37" s="83">
        <f t="shared" si="2"/>
        <v>0.011739130434782608</v>
      </c>
      <c r="H37" s="83"/>
      <c r="I37" s="83">
        <f>250*4*4</f>
        <v>4000</v>
      </c>
      <c r="J37" s="67">
        <f t="shared" si="3"/>
        <v>280</v>
      </c>
      <c r="K37" s="67">
        <f t="shared" si="4"/>
        <v>4280</v>
      </c>
      <c r="L37" s="67">
        <f t="shared" si="5"/>
        <v>50.24347826086956</v>
      </c>
      <c r="M37" s="67">
        <f t="shared" si="6"/>
        <v>0.1308423913043478</v>
      </c>
      <c r="N37" s="67"/>
      <c r="O37" s="67">
        <v>1000</v>
      </c>
      <c r="P37" s="67">
        <f>O37*($J$5/100)</f>
        <v>70</v>
      </c>
      <c r="Q37" s="67">
        <f>O37+P37</f>
        <v>1070</v>
      </c>
      <c r="R37" s="67">
        <f>Q37*G37</f>
        <v>12.56086956521739</v>
      </c>
      <c r="S37" s="67">
        <f>R37/384</f>
        <v>0.03271059782608695</v>
      </c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</row>
    <row r="38" spans="1:32" s="80" customFormat="1" ht="15" customHeight="1">
      <c r="A38" s="80" t="s">
        <v>87</v>
      </c>
      <c r="B38" s="80" t="s">
        <v>79</v>
      </c>
      <c r="C38" s="81">
        <v>4311320</v>
      </c>
      <c r="D38" s="80">
        <v>25000</v>
      </c>
      <c r="E38" s="82" t="s">
        <v>49</v>
      </c>
      <c r="F38" s="83">
        <v>21.4</v>
      </c>
      <c r="G38" s="83">
        <f t="shared" si="2"/>
        <v>0.000856</v>
      </c>
      <c r="H38" s="83"/>
      <c r="I38" s="83">
        <f>10*96*4</f>
        <v>3840</v>
      </c>
      <c r="J38" s="67">
        <f t="shared" si="3"/>
        <v>268.8</v>
      </c>
      <c r="K38" s="67">
        <f t="shared" si="4"/>
        <v>4108.8</v>
      </c>
      <c r="L38" s="67">
        <f t="shared" si="5"/>
        <v>3.5171328</v>
      </c>
      <c r="M38" s="67">
        <f t="shared" si="6"/>
        <v>0.009159200000000001</v>
      </c>
      <c r="N38" s="67"/>
      <c r="O38" s="67">
        <v>0</v>
      </c>
      <c r="P38" s="67">
        <f>O38*($J$5/100)</f>
        <v>0</v>
      </c>
      <c r="Q38" s="67">
        <f>O38+P38</f>
        <v>0</v>
      </c>
      <c r="R38" s="67">
        <f>Q38*G38</f>
        <v>0</v>
      </c>
      <c r="S38" s="67">
        <f>R38/384</f>
        <v>0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1:32" s="80" customFormat="1" ht="15" customHeight="1">
      <c r="A39" s="80" t="s">
        <v>88</v>
      </c>
      <c r="B39" s="80" t="s">
        <v>79</v>
      </c>
      <c r="C39" s="81">
        <v>4315930</v>
      </c>
      <c r="D39" s="80">
        <v>1</v>
      </c>
      <c r="E39" s="82" t="s">
        <v>57</v>
      </c>
      <c r="F39" s="83">
        <v>372.8</v>
      </c>
      <c r="G39" s="83">
        <f t="shared" si="2"/>
        <v>372.8</v>
      </c>
      <c r="H39" s="83"/>
      <c r="I39" s="83">
        <f>1/12.5</f>
        <v>0.08</v>
      </c>
      <c r="J39" s="67">
        <f t="shared" si="3"/>
        <v>0.005600000000000001</v>
      </c>
      <c r="K39" s="67">
        <f t="shared" si="4"/>
        <v>0.08560000000000001</v>
      </c>
      <c r="L39" s="67">
        <f t="shared" si="5"/>
        <v>31.911680000000004</v>
      </c>
      <c r="M39" s="67">
        <f t="shared" si="6"/>
        <v>0.08310333333333335</v>
      </c>
      <c r="N39" s="67"/>
      <c r="O39" s="67">
        <v>0.005</v>
      </c>
      <c r="P39" s="67">
        <f>O39*($J$5/100)</f>
        <v>0.00035000000000000005</v>
      </c>
      <c r="Q39" s="67">
        <f>O39+P39</f>
        <v>0.005350000000000001</v>
      </c>
      <c r="R39" s="67">
        <f>Q39*2090</f>
        <v>11.181500000000002</v>
      </c>
      <c r="S39" s="67">
        <f>R39/384</f>
        <v>0.029118489583333337</v>
      </c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s="80" customFormat="1" ht="15" customHeight="1">
      <c r="A40" s="80" t="s">
        <v>89</v>
      </c>
      <c r="B40" s="80" t="s">
        <v>79</v>
      </c>
      <c r="C40" s="81">
        <v>402824</v>
      </c>
      <c r="D40" s="80">
        <v>25000</v>
      </c>
      <c r="E40" s="82" t="s">
        <v>49</v>
      </c>
      <c r="F40" s="83">
        <v>54.5</v>
      </c>
      <c r="G40" s="83">
        <f t="shared" si="2"/>
        <v>0.00218</v>
      </c>
      <c r="H40" s="83"/>
      <c r="I40" s="83">
        <v>2500</v>
      </c>
      <c r="J40" s="67">
        <f t="shared" si="3"/>
        <v>175.00000000000003</v>
      </c>
      <c r="K40" s="67">
        <f t="shared" si="4"/>
        <v>2675</v>
      </c>
      <c r="L40" s="67">
        <f t="shared" si="5"/>
        <v>5.8315</v>
      </c>
      <c r="M40" s="67">
        <f t="shared" si="6"/>
        <v>0.015186197916666666</v>
      </c>
      <c r="N40" s="67"/>
      <c r="O40" s="67">
        <v>600</v>
      </c>
      <c r="P40" s="67">
        <f>O40*($J$5/100)</f>
        <v>42.00000000000001</v>
      </c>
      <c r="Q40" s="67">
        <f>O40+P40</f>
        <v>642</v>
      </c>
      <c r="R40" s="67">
        <f>Q40*G40</f>
        <v>1.3995600000000001</v>
      </c>
      <c r="S40" s="67">
        <f>R40/384</f>
        <v>0.0036446875000000004</v>
      </c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</row>
    <row r="41" spans="3:32" s="80" customFormat="1" ht="15" customHeight="1">
      <c r="C41" s="81"/>
      <c r="E41" s="82"/>
      <c r="F41" s="83"/>
      <c r="G41" s="83"/>
      <c r="H41" s="83"/>
      <c r="I41" s="83"/>
      <c r="J41" s="67"/>
      <c r="K41" s="67"/>
      <c r="L41" s="67">
        <f>SUM(L6:L40)</f>
        <v>591.778194744203</v>
      </c>
      <c r="M41" s="67">
        <f>SUM(M6:M40)</f>
        <v>1.5410890488130284</v>
      </c>
      <c r="N41" s="67"/>
      <c r="O41" s="64"/>
      <c r="P41" s="67"/>
      <c r="Q41" s="67"/>
      <c r="R41" s="67">
        <f>SUM(R6:R40)</f>
        <v>88.81178201521739</v>
      </c>
      <c r="S41" s="67">
        <f>SUM(S6:S40)</f>
        <v>0.2312806823312953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3:32" s="80" customFormat="1" ht="15" customHeight="1">
      <c r="C42" s="81"/>
      <c r="E42" s="82"/>
      <c r="F42" s="83"/>
      <c r="G42" s="83"/>
      <c r="H42" s="83"/>
      <c r="I42" s="83"/>
      <c r="J42" s="67"/>
      <c r="K42" s="67"/>
      <c r="L42" s="67"/>
      <c r="M42" s="67"/>
      <c r="N42" s="67"/>
      <c r="O42" s="64"/>
      <c r="P42" s="67"/>
      <c r="Q42" s="63"/>
      <c r="R42" s="67"/>
      <c r="S42" s="67">
        <f>M41/S41</f>
        <v>6.663284772765905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3:32" s="80" customFormat="1" ht="15" customHeight="1">
      <c r="C43" s="81"/>
      <c r="E43" s="82"/>
      <c r="F43" s="83"/>
      <c r="G43" s="83"/>
      <c r="H43" s="83"/>
      <c r="I43" s="83"/>
      <c r="J43" s="67"/>
      <c r="K43" s="67"/>
      <c r="L43" s="67"/>
      <c r="M43" s="67"/>
      <c r="N43" s="67"/>
      <c r="O43" s="64"/>
      <c r="P43" s="67"/>
      <c r="Q43" s="63"/>
      <c r="R43" s="63"/>
      <c r="S43" s="63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3:32" s="80" customFormat="1" ht="15" customHeight="1">
      <c r="C44" s="81"/>
      <c r="E44" s="82"/>
      <c r="F44" s="83"/>
      <c r="G44" s="83"/>
      <c r="H44" s="83"/>
      <c r="I44" s="83"/>
      <c r="J44" s="67"/>
      <c r="K44" s="67"/>
      <c r="L44" s="67"/>
      <c r="M44" s="67"/>
      <c r="N44" s="67"/>
      <c r="O44" s="64"/>
      <c r="P44" s="67"/>
      <c r="Q44" s="63"/>
      <c r="R44" s="63"/>
      <c r="S44" s="63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3:32" s="80" customFormat="1" ht="15" customHeight="1">
      <c r="C45" s="81"/>
      <c r="E45" s="82"/>
      <c r="F45" s="83"/>
      <c r="G45" s="83"/>
      <c r="H45" s="83"/>
      <c r="I45" s="83"/>
      <c r="J45" s="67"/>
      <c r="K45" s="67"/>
      <c r="L45" s="67"/>
      <c r="M45" s="67"/>
      <c r="N45" s="67"/>
      <c r="O45" s="64"/>
      <c r="P45" s="67"/>
      <c r="Q45" s="63"/>
      <c r="R45" s="67"/>
      <c r="S45" s="63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3:32" s="80" customFormat="1" ht="15" customHeight="1">
      <c r="C46" s="81"/>
      <c r="E46" s="82"/>
      <c r="F46" s="83"/>
      <c r="G46" s="83"/>
      <c r="H46" s="83"/>
      <c r="I46" s="83"/>
      <c r="J46" s="67"/>
      <c r="K46" s="67"/>
      <c r="L46" s="67"/>
      <c r="M46" s="67"/>
      <c r="N46" s="67"/>
      <c r="O46" s="64"/>
      <c r="P46" s="67"/>
      <c r="Q46" s="63"/>
      <c r="R46" s="63"/>
      <c r="S46" s="63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3:32" s="80" customFormat="1" ht="15" customHeight="1">
      <c r="C47" s="81"/>
      <c r="E47" s="82"/>
      <c r="F47" s="83"/>
      <c r="G47" s="83"/>
      <c r="H47" s="83"/>
      <c r="I47" s="83"/>
      <c r="J47" s="67"/>
      <c r="K47" s="67"/>
      <c r="L47" s="67"/>
      <c r="M47" s="67"/>
      <c r="N47" s="67"/>
      <c r="O47" s="64"/>
      <c r="P47" s="67"/>
      <c r="Q47" s="63"/>
      <c r="R47" s="63"/>
      <c r="S47" s="63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3:32" s="80" customFormat="1" ht="15" customHeight="1">
      <c r="C48" s="81"/>
      <c r="E48" s="82"/>
      <c r="F48" s="83"/>
      <c r="G48" s="83"/>
      <c r="H48" s="83"/>
      <c r="I48" s="83"/>
      <c r="J48" s="67"/>
      <c r="K48" s="67"/>
      <c r="L48" s="67"/>
      <c r="M48" s="67"/>
      <c r="N48" s="67"/>
      <c r="O48" s="64"/>
      <c r="P48" s="67"/>
      <c r="Q48" s="63"/>
      <c r="R48" s="63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3:32" s="80" customFormat="1" ht="15" customHeight="1">
      <c r="C49" s="81"/>
      <c r="E49" s="82"/>
      <c r="F49" s="83"/>
      <c r="G49" s="83"/>
      <c r="H49" s="83"/>
      <c r="I49" s="83"/>
      <c r="J49" s="67"/>
      <c r="K49" s="67"/>
      <c r="L49" s="67"/>
      <c r="M49" s="67"/>
      <c r="N49" s="67"/>
      <c r="O49" s="64"/>
      <c r="P49" s="67"/>
      <c r="Q49" s="63"/>
      <c r="R49" s="63"/>
      <c r="S49" s="63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3:32" s="80" customFormat="1" ht="15" customHeight="1">
      <c r="C50" s="81"/>
      <c r="E50" s="82"/>
      <c r="F50" s="83"/>
      <c r="G50" s="83"/>
      <c r="H50" s="83"/>
      <c r="I50" s="83"/>
      <c r="J50" s="67"/>
      <c r="K50" s="67"/>
      <c r="L50" s="67"/>
      <c r="M50" s="67"/>
      <c r="N50" s="67"/>
      <c r="O50" s="64"/>
      <c r="P50" s="67"/>
      <c r="Q50" s="63"/>
      <c r="R50" s="63"/>
      <c r="S50" s="63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3:32" s="80" customFormat="1" ht="15" customHeight="1">
      <c r="C51" s="81"/>
      <c r="E51" s="82"/>
      <c r="F51" s="83"/>
      <c r="G51" s="83"/>
      <c r="H51" s="83"/>
      <c r="I51" s="83"/>
      <c r="J51" s="67"/>
      <c r="K51" s="67"/>
      <c r="L51" s="67"/>
      <c r="M51" s="67"/>
      <c r="N51" s="67"/>
      <c r="O51" s="64"/>
      <c r="P51" s="67"/>
      <c r="Q51" s="64"/>
      <c r="R51" s="63"/>
      <c r="S51" s="63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3:32" s="80" customFormat="1" ht="15" customHeight="1">
      <c r="C52" s="81"/>
      <c r="E52" s="82"/>
      <c r="F52" s="83"/>
      <c r="G52" s="83"/>
      <c r="H52" s="83"/>
      <c r="I52" s="83"/>
      <c r="J52" s="67"/>
      <c r="K52" s="67"/>
      <c r="L52" s="67"/>
      <c r="M52" s="67"/>
      <c r="N52" s="67"/>
      <c r="O52" s="64"/>
      <c r="P52" s="67"/>
      <c r="Q52" s="63"/>
      <c r="R52" s="63"/>
      <c r="S52" s="63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3:32" s="80" customFormat="1" ht="15" customHeight="1">
      <c r="C53" s="81"/>
      <c r="E53" s="82"/>
      <c r="F53" s="83"/>
      <c r="G53" s="83"/>
      <c r="H53" s="83"/>
      <c r="I53" s="83"/>
      <c r="J53" s="67"/>
      <c r="K53" s="67"/>
      <c r="L53" s="67"/>
      <c r="M53" s="67"/>
      <c r="N53" s="67"/>
      <c r="O53" s="64"/>
      <c r="P53" s="67"/>
      <c r="Q53" s="63"/>
      <c r="R53" s="63"/>
      <c r="S53" s="63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3:32" s="80" customFormat="1" ht="15" customHeight="1">
      <c r="C54" s="81"/>
      <c r="E54" s="82"/>
      <c r="F54" s="83"/>
      <c r="G54" s="83"/>
      <c r="H54" s="83"/>
      <c r="I54" s="83"/>
      <c r="J54" s="67"/>
      <c r="K54" s="67"/>
      <c r="L54" s="67"/>
      <c r="M54" s="67"/>
      <c r="N54" s="67"/>
      <c r="O54" s="64"/>
      <c r="P54" s="67"/>
      <c r="Q54" s="63"/>
      <c r="R54" s="63"/>
      <c r="S54" s="63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3:32" s="80" customFormat="1" ht="15" customHeight="1">
      <c r="C55" s="81"/>
      <c r="E55" s="82"/>
      <c r="F55" s="83"/>
      <c r="G55" s="83"/>
      <c r="H55" s="83"/>
      <c r="I55" s="83"/>
      <c r="J55" s="67"/>
      <c r="K55" s="67"/>
      <c r="L55" s="67"/>
      <c r="M55" s="67"/>
      <c r="N55" s="67"/>
      <c r="O55" s="64"/>
      <c r="P55" s="67"/>
      <c r="Q55" s="64"/>
      <c r="R55" s="63"/>
      <c r="S55" s="63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7" ht="15" customHeight="1">
      <c r="Q57" s="64"/>
    </row>
    <row r="58" ht="15" customHeight="1">
      <c r="Q58" s="64"/>
    </row>
    <row r="59" ht="15" customHeight="1">
      <c r="Q59" s="64"/>
    </row>
    <row r="60" ht="15" customHeight="1">
      <c r="Q60" s="64"/>
    </row>
    <row r="61" ht="15" customHeight="1">
      <c r="Q61" s="64"/>
    </row>
    <row r="62" ht="15" customHeight="1">
      <c r="Q62" s="64"/>
    </row>
    <row r="63" ht="15" customHeight="1">
      <c r="Q63" s="64"/>
    </row>
    <row r="64" ht="15" customHeight="1">
      <c r="Q64" s="64"/>
    </row>
    <row r="65" ht="15" customHeight="1">
      <c r="Q65" s="64"/>
    </row>
    <row r="66" ht="15" customHeight="1">
      <c r="Q66" s="64"/>
    </row>
    <row r="67" ht="15" customHeight="1">
      <c r="Q67" s="64"/>
    </row>
    <row r="68" ht="15" customHeight="1">
      <c r="Q68" s="64"/>
    </row>
    <row r="69" ht="15" customHeight="1">
      <c r="Q69" s="64"/>
    </row>
    <row r="70" ht="15" customHeight="1">
      <c r="Q70" s="64"/>
    </row>
    <row r="71" ht="15" customHeight="1">
      <c r="Q71" s="64"/>
    </row>
    <row r="72" ht="15" customHeight="1">
      <c r="Q72" s="64"/>
    </row>
    <row r="73" ht="15" customHeight="1">
      <c r="Q73" s="64"/>
    </row>
    <row r="74" ht="15" customHeight="1">
      <c r="Q74" s="64"/>
    </row>
    <row r="75" ht="15" customHeight="1">
      <c r="Q75" s="64"/>
    </row>
    <row r="76" ht="15" customHeight="1">
      <c r="Q76" s="64"/>
    </row>
    <row r="77" ht="15" customHeight="1">
      <c r="Q77" s="64"/>
    </row>
    <row r="78" ht="15" customHeight="1">
      <c r="Q78" s="64"/>
    </row>
    <row r="79" ht="15" customHeight="1">
      <c r="Q79" s="64"/>
    </row>
    <row r="80" ht="15" customHeight="1">
      <c r="Q80" s="64"/>
    </row>
    <row r="81" ht="15" customHeight="1">
      <c r="Q81" s="64"/>
    </row>
    <row r="82" ht="15" customHeight="1">
      <c r="Q82" s="64"/>
    </row>
    <row r="83" ht="15" customHeight="1">
      <c r="Q83" s="64"/>
    </row>
    <row r="84" ht="15" customHeight="1">
      <c r="Q84" s="64"/>
    </row>
    <row r="85" ht="15" customHeight="1">
      <c r="Q85" s="64"/>
    </row>
    <row r="86" ht="15" customHeight="1">
      <c r="Q86" s="64"/>
    </row>
    <row r="87" ht="15" customHeight="1">
      <c r="Q87" s="64"/>
    </row>
    <row r="88" ht="15" customHeight="1">
      <c r="Q88" s="64"/>
    </row>
    <row r="89" ht="15" customHeight="1">
      <c r="Q89" s="64"/>
    </row>
    <row r="90" ht="15" customHeight="1">
      <c r="Q90" s="64"/>
    </row>
    <row r="91" ht="15" customHeight="1">
      <c r="Q91" s="64"/>
    </row>
    <row r="92" ht="15" customHeight="1">
      <c r="Q92" s="64"/>
    </row>
    <row r="93" ht="15" customHeight="1">
      <c r="Q93" s="64"/>
    </row>
    <row r="94" ht="15" customHeight="1">
      <c r="Q94" s="64"/>
    </row>
    <row r="95" ht="15" customHeight="1">
      <c r="Q95" s="64"/>
    </row>
    <row r="96" ht="15" customHeight="1">
      <c r="Q96" s="64"/>
    </row>
    <row r="97" ht="15" customHeight="1">
      <c r="Q97" s="64"/>
    </row>
    <row r="98" ht="15" customHeight="1">
      <c r="Q98" s="64"/>
    </row>
    <row r="99" ht="15" customHeight="1">
      <c r="Q99" s="64"/>
    </row>
    <row r="100" ht="15" customHeight="1">
      <c r="Q100" s="64"/>
    </row>
    <row r="101" ht="15" customHeight="1">
      <c r="Q101" s="64"/>
    </row>
    <row r="102" ht="15" customHeight="1">
      <c r="Q102" s="64"/>
    </row>
    <row r="103" ht="15" customHeight="1">
      <c r="Q103" s="64"/>
    </row>
    <row r="104" ht="15" customHeight="1">
      <c r="Q104" s="64"/>
    </row>
    <row r="105" ht="15" customHeight="1">
      <c r="Q105" s="64"/>
    </row>
    <row r="106" ht="15" customHeight="1">
      <c r="Q106" s="64"/>
    </row>
    <row r="107" ht="15" customHeight="1">
      <c r="Q107" s="64"/>
    </row>
    <row r="108" ht="15" customHeight="1">
      <c r="Q108" s="64"/>
    </row>
    <row r="109" ht="15" customHeight="1">
      <c r="Q109" s="64"/>
    </row>
    <row r="110" ht="15" customHeight="1">
      <c r="Q110" s="64"/>
    </row>
    <row r="111" ht="15" customHeight="1">
      <c r="Q111" s="64"/>
    </row>
    <row r="112" ht="15" customHeight="1">
      <c r="Q112" s="64"/>
    </row>
    <row r="113" ht="15" customHeight="1">
      <c r="Q113" s="64"/>
    </row>
    <row r="114" ht="15" customHeight="1">
      <c r="Q114" s="64"/>
    </row>
    <row r="115" ht="15" customHeight="1">
      <c r="Q115" s="64"/>
    </row>
    <row r="116" ht="15" customHeight="1">
      <c r="Q116" s="64"/>
    </row>
    <row r="117" ht="15" customHeight="1">
      <c r="Q117" s="64"/>
    </row>
    <row r="118" ht="15" customHeight="1">
      <c r="Q118" s="64"/>
    </row>
    <row r="119" ht="15" customHeight="1">
      <c r="Q119" s="64"/>
    </row>
    <row r="120" ht="15" customHeight="1">
      <c r="Q120" s="64"/>
    </row>
    <row r="121" ht="15" customHeight="1">
      <c r="Q121" s="64"/>
    </row>
    <row r="122" ht="15" customHeight="1">
      <c r="Q122" s="64"/>
    </row>
    <row r="123" ht="15" customHeight="1">
      <c r="Q123" s="64"/>
    </row>
    <row r="124" ht="15" customHeight="1">
      <c r="Q124" s="64"/>
    </row>
    <row r="125" ht="15" customHeight="1">
      <c r="Q125" s="64"/>
    </row>
    <row r="126" ht="15" customHeight="1">
      <c r="Q126" s="64"/>
    </row>
    <row r="127" ht="15" customHeight="1">
      <c r="Q127" s="64"/>
    </row>
    <row r="128" ht="15" customHeight="1">
      <c r="Q128" s="64"/>
    </row>
    <row r="129" ht="15" customHeight="1">
      <c r="Q129" s="64"/>
    </row>
    <row r="130" ht="15" customHeight="1">
      <c r="Q130" s="64"/>
    </row>
    <row r="131" ht="15" customHeight="1">
      <c r="Q131" s="64"/>
    </row>
    <row r="132" ht="15" customHeight="1">
      <c r="Q132" s="64"/>
    </row>
    <row r="133" ht="15" customHeight="1">
      <c r="Q133" s="64"/>
    </row>
    <row r="134" ht="15" customHeight="1">
      <c r="Q134" s="64"/>
    </row>
    <row r="135" ht="15" customHeight="1">
      <c r="Q135" s="64"/>
    </row>
    <row r="136" ht="15" customHeight="1">
      <c r="Q136" s="64"/>
    </row>
    <row r="137" ht="15" customHeight="1">
      <c r="Q137" s="64"/>
    </row>
    <row r="138" ht="15" customHeight="1">
      <c r="Q138" s="64"/>
    </row>
    <row r="139" ht="15" customHeight="1">
      <c r="Q139" s="64"/>
    </row>
    <row r="140" ht="15" customHeight="1">
      <c r="Q140" s="64"/>
    </row>
    <row r="141" ht="15" customHeight="1">
      <c r="Q141" s="64"/>
    </row>
    <row r="142" ht="15" customHeight="1">
      <c r="Q142" s="64"/>
    </row>
    <row r="143" ht="15" customHeight="1">
      <c r="Q143" s="64"/>
    </row>
    <row r="144" ht="15" customHeight="1">
      <c r="Q144" s="64"/>
    </row>
    <row r="145" ht="15" customHeight="1">
      <c r="Q145" s="64"/>
    </row>
    <row r="146" ht="15" customHeight="1">
      <c r="Q146" s="64"/>
    </row>
    <row r="147" ht="15" customHeight="1">
      <c r="Q147" s="64"/>
    </row>
    <row r="148" ht="15" customHeight="1">
      <c r="Q148" s="64"/>
    </row>
    <row r="149" ht="15" customHeight="1">
      <c r="Q149" s="64"/>
    </row>
    <row r="150" ht="15" customHeight="1">
      <c r="Q150" s="64"/>
    </row>
    <row r="151" ht="15" customHeight="1">
      <c r="Q151" s="64"/>
    </row>
    <row r="152" ht="15" customHeight="1">
      <c r="Q152" s="64"/>
    </row>
    <row r="153" ht="15" customHeight="1">
      <c r="Q153" s="64"/>
    </row>
    <row r="154" ht="15" customHeight="1">
      <c r="Q154" s="64"/>
    </row>
    <row r="155" ht="15" customHeight="1">
      <c r="Q155" s="64"/>
    </row>
    <row r="156" ht="15" customHeight="1">
      <c r="Q156" s="64"/>
    </row>
    <row r="157" ht="15" customHeight="1">
      <c r="Q157" s="64"/>
    </row>
    <row r="158" ht="15" customHeight="1">
      <c r="Q158" s="64"/>
    </row>
    <row r="159" ht="15" customHeight="1">
      <c r="Q159" s="64"/>
    </row>
    <row r="160" ht="15" customHeight="1">
      <c r="Q160" s="64"/>
    </row>
    <row r="161" ht="15" customHeight="1">
      <c r="Q161" s="64"/>
    </row>
    <row r="162" ht="15" customHeight="1">
      <c r="Q162" s="64"/>
    </row>
    <row r="163" ht="15" customHeight="1">
      <c r="Q163" s="64"/>
    </row>
    <row r="164" ht="15" customHeight="1">
      <c r="Q164" s="64"/>
    </row>
    <row r="165" ht="15" customHeight="1">
      <c r="Q165" s="64"/>
    </row>
    <row r="166" ht="15" customHeight="1">
      <c r="Q166" s="64"/>
    </row>
    <row r="167" ht="15" customHeight="1">
      <c r="Q167" s="64"/>
    </row>
    <row r="168" ht="15" customHeight="1">
      <c r="Q168" s="64"/>
    </row>
    <row r="169" ht="15" customHeight="1">
      <c r="Q169" s="64"/>
    </row>
    <row r="170" ht="15" customHeight="1">
      <c r="Q170" s="64"/>
    </row>
    <row r="171" ht="15" customHeight="1">
      <c r="Q171" s="64"/>
    </row>
    <row r="172" ht="15" customHeight="1">
      <c r="Q172" s="64"/>
    </row>
    <row r="173" ht="15" customHeight="1">
      <c r="Q173" s="64"/>
    </row>
    <row r="174" ht="15" customHeight="1">
      <c r="Q174" s="64"/>
    </row>
    <row r="175" ht="15" customHeight="1">
      <c r="Q175" s="64"/>
    </row>
    <row r="176" ht="15" customHeight="1">
      <c r="Q176" s="64"/>
    </row>
    <row r="177" ht="15" customHeight="1">
      <c r="Q177" s="64"/>
    </row>
    <row r="178" ht="15" customHeight="1">
      <c r="Q178" s="64"/>
    </row>
    <row r="179" ht="15" customHeight="1">
      <c r="Q179" s="64"/>
    </row>
    <row r="180" ht="15" customHeight="1">
      <c r="Q180" s="64"/>
    </row>
    <row r="181" ht="15" customHeight="1">
      <c r="Q181" s="64"/>
    </row>
    <row r="182" ht="15" customHeight="1">
      <c r="Q182" s="64"/>
    </row>
    <row r="183" ht="15" customHeight="1">
      <c r="Q183" s="64"/>
    </row>
    <row r="184" ht="15" customHeight="1">
      <c r="Q184" s="64"/>
    </row>
    <row r="185" ht="15" customHeight="1">
      <c r="Q185" s="64"/>
    </row>
    <row r="186" ht="15" customHeight="1">
      <c r="Q186" s="64"/>
    </row>
    <row r="187" ht="15" customHeight="1">
      <c r="Q187" s="64"/>
    </row>
    <row r="188" ht="15" customHeight="1">
      <c r="Q188" s="64"/>
    </row>
    <row r="189" ht="15" customHeight="1">
      <c r="Q189" s="64"/>
    </row>
    <row r="190" ht="15" customHeight="1">
      <c r="Q190" s="64"/>
    </row>
    <row r="191" ht="15" customHeight="1">
      <c r="Q191" s="64"/>
    </row>
    <row r="192" ht="15" customHeight="1">
      <c r="Q192" s="64"/>
    </row>
    <row r="193" ht="15" customHeight="1">
      <c r="Q193" s="64"/>
    </row>
    <row r="194" ht="15" customHeight="1">
      <c r="Q194" s="64"/>
    </row>
    <row r="195" ht="15" customHeight="1">
      <c r="Q195" s="64"/>
    </row>
    <row r="196" ht="15" customHeight="1">
      <c r="Q196" s="64"/>
    </row>
    <row r="197" ht="15" customHeight="1">
      <c r="Q197" s="64"/>
    </row>
    <row r="198" ht="15" customHeight="1">
      <c r="Q198" s="64"/>
    </row>
    <row r="199" ht="15" customHeight="1">
      <c r="Q199" s="64"/>
    </row>
    <row r="200" ht="15" customHeight="1">
      <c r="Q200" s="64"/>
    </row>
    <row r="201" ht="15" customHeight="1">
      <c r="Q201" s="64"/>
    </row>
    <row r="202" ht="15" customHeight="1">
      <c r="Q202" s="64"/>
    </row>
    <row r="203" ht="15" customHeight="1">
      <c r="Q203" s="64"/>
    </row>
    <row r="204" ht="15" customHeight="1">
      <c r="Q204" s="64"/>
    </row>
    <row r="205" ht="15" customHeight="1">
      <c r="Q205" s="64"/>
    </row>
    <row r="206" ht="15" customHeight="1">
      <c r="Q206" s="64"/>
    </row>
    <row r="207" ht="15" customHeight="1">
      <c r="Q207" s="64"/>
    </row>
    <row r="208" ht="15" customHeight="1">
      <c r="Q208" s="64"/>
    </row>
    <row r="209" ht="15" customHeight="1">
      <c r="Q209" s="64"/>
    </row>
    <row r="210" ht="15" customHeight="1">
      <c r="Q210" s="64"/>
    </row>
    <row r="211" ht="15" customHeight="1">
      <c r="Q211" s="64"/>
    </row>
    <row r="212" ht="15" customHeight="1">
      <c r="Q212" s="64"/>
    </row>
    <row r="213" ht="15" customHeight="1">
      <c r="Q213" s="64"/>
    </row>
    <row r="214" ht="15" customHeight="1">
      <c r="Q214" s="64"/>
    </row>
    <row r="215" ht="15" customHeight="1">
      <c r="Q215" s="64"/>
    </row>
    <row r="216" ht="15" customHeight="1">
      <c r="Q216" s="64"/>
    </row>
    <row r="217" ht="15" customHeight="1">
      <c r="Q217" s="64"/>
    </row>
    <row r="218" ht="15" customHeight="1">
      <c r="Q218" s="64"/>
    </row>
    <row r="219" ht="15" customHeight="1">
      <c r="Q219" s="64"/>
    </row>
    <row r="220" ht="15" customHeight="1">
      <c r="Q220" s="64"/>
    </row>
    <row r="221" ht="15" customHeight="1">
      <c r="Q221" s="64"/>
    </row>
    <row r="222" ht="15" customHeight="1">
      <c r="Q222" s="64"/>
    </row>
    <row r="223" ht="15" customHeight="1">
      <c r="Q223" s="64"/>
    </row>
    <row r="224" ht="15" customHeight="1">
      <c r="Q224" s="64"/>
    </row>
    <row r="225" ht="15" customHeight="1">
      <c r="Q225" s="64"/>
    </row>
    <row r="226" ht="15" customHeight="1">
      <c r="Q226" s="64"/>
    </row>
    <row r="227" ht="15" customHeight="1">
      <c r="Q227" s="64"/>
    </row>
    <row r="228" ht="15" customHeight="1">
      <c r="Q228" s="64"/>
    </row>
    <row r="229" ht="15" customHeight="1">
      <c r="Q229" s="64"/>
    </row>
    <row r="230" ht="15" customHeight="1">
      <c r="Q230" s="64"/>
    </row>
    <row r="231" ht="15" customHeight="1">
      <c r="Q231" s="64"/>
    </row>
    <row r="232" ht="15" customHeight="1">
      <c r="Q232" s="64"/>
    </row>
    <row r="233" ht="15" customHeight="1">
      <c r="Q233" s="64"/>
    </row>
    <row r="234" ht="15" customHeight="1">
      <c r="Q234" s="64"/>
    </row>
    <row r="235" ht="15" customHeight="1">
      <c r="Q235" s="64"/>
    </row>
    <row r="236" ht="15" customHeight="1">
      <c r="Q236" s="64"/>
    </row>
    <row r="237" ht="15" customHeight="1">
      <c r="Q237" s="64"/>
    </row>
    <row r="238" ht="15" customHeight="1">
      <c r="Q238" s="64"/>
    </row>
    <row r="239" ht="15" customHeight="1">
      <c r="Q239" s="64"/>
    </row>
    <row r="240" ht="15" customHeight="1">
      <c r="Q240" s="64"/>
    </row>
    <row r="241" ht="15" customHeight="1">
      <c r="Q241" s="64"/>
    </row>
    <row r="242" ht="15" customHeight="1">
      <c r="Q242" s="64"/>
    </row>
    <row r="243" ht="15" customHeight="1">
      <c r="Q243" s="64"/>
    </row>
    <row r="244" ht="15" customHeight="1">
      <c r="Q244" s="64"/>
    </row>
    <row r="245" ht="15" customHeight="1">
      <c r="Q245" s="64"/>
    </row>
    <row r="246" ht="15" customHeight="1">
      <c r="Q246" s="64"/>
    </row>
    <row r="247" ht="15" customHeight="1">
      <c r="Q247" s="64"/>
    </row>
    <row r="248" ht="15" customHeight="1">
      <c r="Q248" s="64"/>
    </row>
    <row r="249" ht="15" customHeight="1">
      <c r="Q249" s="64"/>
    </row>
    <row r="250" ht="15" customHeight="1">
      <c r="Q250" s="64"/>
    </row>
    <row r="251" ht="15" customHeight="1">
      <c r="Q251" s="64"/>
    </row>
    <row r="252" ht="15" customHeight="1">
      <c r="Q252" s="64"/>
    </row>
    <row r="253" ht="15" customHeight="1">
      <c r="Q253" s="64"/>
    </row>
    <row r="254" ht="15" customHeight="1">
      <c r="Q254" s="64"/>
    </row>
    <row r="255" ht="15" customHeight="1">
      <c r="Q255" s="64"/>
    </row>
    <row r="256" ht="15" customHeight="1">
      <c r="Q256" s="64"/>
    </row>
    <row r="257" ht="15" customHeight="1">
      <c r="Q257" s="64"/>
    </row>
    <row r="258" ht="15" customHeight="1">
      <c r="Q258" s="64"/>
    </row>
    <row r="259" ht="15" customHeight="1">
      <c r="Q259" s="64"/>
    </row>
    <row r="260" ht="15" customHeight="1">
      <c r="Q260" s="64"/>
    </row>
    <row r="261" ht="15" customHeight="1">
      <c r="Q261" s="64"/>
    </row>
    <row r="262" ht="15" customHeight="1">
      <c r="Q262" s="64"/>
    </row>
    <row r="263" ht="15" customHeight="1">
      <c r="Q263" s="64"/>
    </row>
    <row r="264" ht="15" customHeight="1">
      <c r="Q264" s="64"/>
    </row>
    <row r="265" ht="15" customHeight="1">
      <c r="Q265" s="64"/>
    </row>
    <row r="266" ht="15" customHeight="1">
      <c r="Q266" s="64"/>
    </row>
    <row r="267" ht="15" customHeight="1">
      <c r="Q267" s="64"/>
    </row>
    <row r="268" ht="15" customHeight="1">
      <c r="Q268" s="64"/>
    </row>
    <row r="269" ht="15" customHeight="1">
      <c r="Q269" s="64"/>
    </row>
    <row r="270" ht="15" customHeight="1">
      <c r="Q270" s="64"/>
    </row>
    <row r="271" ht="15" customHeight="1">
      <c r="Q271" s="64"/>
    </row>
    <row r="272" ht="15" customHeight="1">
      <c r="Q272" s="64"/>
    </row>
    <row r="273" ht="15" customHeight="1">
      <c r="Q273" s="64"/>
    </row>
    <row r="274" ht="15" customHeight="1">
      <c r="Q274" s="64"/>
    </row>
    <row r="275" ht="15" customHeight="1">
      <c r="Q275" s="64"/>
    </row>
    <row r="276" ht="15" customHeight="1">
      <c r="Q276" s="64"/>
    </row>
    <row r="277" ht="15" customHeight="1">
      <c r="Q277" s="64"/>
    </row>
    <row r="278" ht="15" customHeight="1">
      <c r="Q278" s="64"/>
    </row>
    <row r="279" ht="15" customHeight="1">
      <c r="Q279" s="64"/>
    </row>
    <row r="280" ht="15" customHeight="1">
      <c r="Q280" s="64"/>
    </row>
    <row r="281" ht="15" customHeight="1">
      <c r="Q281" s="64"/>
    </row>
    <row r="282" ht="15" customHeight="1">
      <c r="Q282" s="64"/>
    </row>
    <row r="283" ht="15" customHeight="1">
      <c r="Q283" s="64"/>
    </row>
    <row r="284" ht="15" customHeight="1">
      <c r="Q284" s="64"/>
    </row>
    <row r="285" ht="15" customHeight="1">
      <c r="Q285" s="64"/>
    </row>
    <row r="286" ht="15" customHeight="1">
      <c r="Q286" s="64"/>
    </row>
    <row r="287" ht="15" customHeight="1">
      <c r="Q287" s="64"/>
    </row>
    <row r="288" ht="15" customHeight="1">
      <c r="Q288" s="64"/>
    </row>
    <row r="289" ht="15" customHeight="1">
      <c r="Q289" s="64"/>
    </row>
    <row r="290" ht="15" customHeight="1">
      <c r="Q290" s="64"/>
    </row>
    <row r="291" ht="15" customHeight="1">
      <c r="Q291" s="64"/>
    </row>
    <row r="292" ht="15" customHeight="1">
      <c r="Q292" s="64"/>
    </row>
    <row r="293" ht="15" customHeight="1">
      <c r="Q293" s="64"/>
    </row>
    <row r="294" ht="15" customHeight="1">
      <c r="Q294" s="64"/>
    </row>
    <row r="295" ht="15" customHeight="1">
      <c r="Q295" s="64"/>
    </row>
    <row r="296" ht="15" customHeight="1">
      <c r="Q296" s="64"/>
    </row>
    <row r="297" ht="15" customHeight="1">
      <c r="Q297" s="64"/>
    </row>
    <row r="298" ht="15" customHeight="1">
      <c r="Q298" s="64"/>
    </row>
    <row r="299" ht="15" customHeight="1">
      <c r="Q299" s="64"/>
    </row>
    <row r="300" ht="15" customHeight="1">
      <c r="Q300" s="64"/>
    </row>
    <row r="301" ht="15" customHeight="1">
      <c r="Q301" s="64"/>
    </row>
    <row r="302" ht="15" customHeight="1">
      <c r="Q302" s="64"/>
    </row>
    <row r="303" ht="15" customHeight="1">
      <c r="Q303" s="64"/>
    </row>
    <row r="304" ht="15" customHeight="1">
      <c r="Q304" s="64"/>
    </row>
    <row r="305" ht="15" customHeight="1">
      <c r="Q305" s="64"/>
    </row>
    <row r="306" ht="15" customHeight="1">
      <c r="Q306" s="64"/>
    </row>
    <row r="307" ht="15" customHeight="1">
      <c r="Q307" s="64"/>
    </row>
    <row r="308" ht="15" customHeight="1">
      <c r="Q308" s="64"/>
    </row>
    <row r="309" ht="15" customHeight="1">
      <c r="Q309" s="64"/>
    </row>
    <row r="310" ht="15" customHeight="1">
      <c r="Q310" s="64"/>
    </row>
    <row r="311" ht="15" customHeight="1">
      <c r="Q311" s="64"/>
    </row>
    <row r="312" ht="15" customHeight="1">
      <c r="Q312" s="64"/>
    </row>
    <row r="313" ht="15" customHeight="1">
      <c r="Q313" s="64"/>
    </row>
    <row r="314" ht="15" customHeight="1">
      <c r="Q314" s="64"/>
    </row>
    <row r="315" ht="15" customHeight="1">
      <c r="Q315" s="64"/>
    </row>
    <row r="316" ht="15" customHeight="1">
      <c r="Q316" s="64"/>
    </row>
    <row r="317" ht="15" customHeight="1">
      <c r="Q317" s="64"/>
    </row>
    <row r="318" ht="15" customHeight="1">
      <c r="Q318" s="64"/>
    </row>
    <row r="319" ht="15" customHeight="1">
      <c r="Q319" s="64"/>
    </row>
    <row r="320" ht="15" customHeight="1">
      <c r="Q320" s="64"/>
    </row>
    <row r="321" ht="15" customHeight="1">
      <c r="Q321" s="64"/>
    </row>
    <row r="322" ht="15" customHeight="1">
      <c r="Q322" s="64"/>
    </row>
    <row r="323" ht="15" customHeight="1">
      <c r="Q323" s="64"/>
    </row>
    <row r="324" ht="15" customHeight="1">
      <c r="Q324" s="64"/>
    </row>
    <row r="325" ht="15" customHeight="1">
      <c r="Q325" s="64"/>
    </row>
    <row r="326" ht="15" customHeight="1">
      <c r="Q326" s="64"/>
    </row>
    <row r="327" ht="15" customHeight="1">
      <c r="Q327" s="64"/>
    </row>
    <row r="328" ht="15" customHeight="1">
      <c r="Q328" s="64"/>
    </row>
    <row r="329" ht="15" customHeight="1">
      <c r="Q329" s="64"/>
    </row>
    <row r="330" ht="15" customHeight="1">
      <c r="Q330" s="64"/>
    </row>
    <row r="331" ht="15" customHeight="1">
      <c r="Q331" s="64"/>
    </row>
    <row r="332" ht="15" customHeight="1">
      <c r="Q332" s="64"/>
    </row>
    <row r="333" ht="15" customHeight="1">
      <c r="Q333" s="64"/>
    </row>
    <row r="334" ht="15" customHeight="1">
      <c r="Q334" s="64"/>
    </row>
    <row r="335" ht="15" customHeight="1">
      <c r="Q335" s="64"/>
    </row>
    <row r="336" ht="15" customHeight="1">
      <c r="Q336" s="64"/>
    </row>
    <row r="337" ht="15" customHeight="1">
      <c r="Q337" s="64"/>
    </row>
    <row r="338" ht="15" customHeight="1">
      <c r="Q338" s="64"/>
    </row>
    <row r="339" ht="15" customHeight="1">
      <c r="Q339" s="64"/>
    </row>
    <row r="340" ht="15" customHeight="1">
      <c r="Q340" s="64"/>
    </row>
    <row r="341" ht="15" customHeight="1">
      <c r="Q341" s="64"/>
    </row>
    <row r="342" ht="15" customHeight="1">
      <c r="Q342" s="64"/>
    </row>
    <row r="343" ht="15" customHeight="1">
      <c r="Q343" s="64"/>
    </row>
    <row r="344" ht="15" customHeight="1">
      <c r="Q344" s="64"/>
    </row>
    <row r="345" ht="15" customHeight="1">
      <c r="Q345" s="64"/>
    </row>
    <row r="346" ht="15" customHeight="1">
      <c r="Q346" s="64"/>
    </row>
    <row r="347" ht="15" customHeight="1">
      <c r="Q347" s="64"/>
    </row>
    <row r="348" ht="15" customHeight="1">
      <c r="Q348" s="64"/>
    </row>
    <row r="349" ht="15" customHeight="1">
      <c r="Q349" s="64"/>
    </row>
    <row r="350" ht="15" customHeight="1">
      <c r="Q350" s="64"/>
    </row>
    <row r="351" ht="15" customHeight="1">
      <c r="Q351" s="64"/>
    </row>
    <row r="352" ht="15" customHeight="1">
      <c r="Q352" s="64"/>
    </row>
    <row r="353" ht="15" customHeight="1">
      <c r="Q353" s="64"/>
    </row>
    <row r="354" ht="15" customHeight="1">
      <c r="Q354" s="64"/>
    </row>
    <row r="355" ht="15" customHeight="1">
      <c r="Q355" s="64"/>
    </row>
    <row r="356" ht="15" customHeight="1">
      <c r="Q356" s="64"/>
    </row>
    <row r="357" ht="15" customHeight="1">
      <c r="Q357" s="64"/>
    </row>
    <row r="358" ht="15" customHeight="1">
      <c r="Q358" s="64"/>
    </row>
    <row r="359" ht="15" customHeight="1">
      <c r="Q359" s="64"/>
    </row>
    <row r="360" ht="15" customHeight="1">
      <c r="Q360" s="64"/>
    </row>
    <row r="361" ht="15" customHeight="1">
      <c r="Q361" s="64"/>
    </row>
    <row r="362" ht="15" customHeight="1">
      <c r="Q362" s="64"/>
    </row>
    <row r="363" ht="15" customHeight="1">
      <c r="Q363" s="64"/>
    </row>
    <row r="364" ht="15" customHeight="1">
      <c r="Q364" s="64"/>
    </row>
    <row r="365" ht="15" customHeight="1">
      <c r="Q365" s="64"/>
    </row>
    <row r="366" ht="15" customHeight="1">
      <c r="Q366" s="64"/>
    </row>
    <row r="367" ht="15" customHeight="1">
      <c r="Q367" s="64"/>
    </row>
    <row r="368" ht="15" customHeight="1">
      <c r="Q368" s="64"/>
    </row>
    <row r="369" ht="15" customHeight="1">
      <c r="Q369" s="64"/>
    </row>
    <row r="370" ht="15" customHeight="1">
      <c r="Q370" s="64"/>
    </row>
    <row r="371" ht="15" customHeight="1">
      <c r="Q371" s="64"/>
    </row>
    <row r="372" ht="15" customHeight="1">
      <c r="Q372" s="64"/>
    </row>
    <row r="373" ht="15" customHeight="1">
      <c r="Q373" s="64"/>
    </row>
    <row r="374" ht="15" customHeight="1">
      <c r="Q374" s="64"/>
    </row>
    <row r="375" ht="15" customHeight="1">
      <c r="Q375" s="64"/>
    </row>
    <row r="376" ht="15" customHeight="1">
      <c r="Q376" s="64"/>
    </row>
    <row r="377" ht="15" customHeight="1">
      <c r="Q377" s="64"/>
    </row>
    <row r="378" ht="15" customHeight="1">
      <c r="Q378" s="64"/>
    </row>
    <row r="379" ht="15" customHeight="1">
      <c r="Q379" s="64"/>
    </row>
    <row r="380" ht="15" customHeight="1">
      <c r="Q380" s="64"/>
    </row>
    <row r="381" ht="15" customHeight="1">
      <c r="Q381" s="64"/>
    </row>
    <row r="382" ht="15" customHeight="1">
      <c r="Q382" s="64"/>
    </row>
    <row r="383" ht="15" customHeight="1">
      <c r="Q383" s="64"/>
    </row>
    <row r="384" ht="15" customHeight="1">
      <c r="Q384" s="64"/>
    </row>
    <row r="385" ht="15" customHeight="1">
      <c r="Q385" s="64"/>
    </row>
    <row r="386" ht="15" customHeight="1">
      <c r="Q386" s="64"/>
    </row>
    <row r="387" ht="15" customHeight="1">
      <c r="Q387" s="64"/>
    </row>
    <row r="388" ht="15" customHeight="1">
      <c r="Q388" s="64"/>
    </row>
    <row r="389" ht="15" customHeight="1">
      <c r="Q389" s="64"/>
    </row>
    <row r="390" ht="15" customHeight="1">
      <c r="Q390" s="64"/>
    </row>
    <row r="391" ht="15" customHeight="1">
      <c r="Q391" s="64"/>
    </row>
    <row r="392" ht="15" customHeight="1">
      <c r="Q392" s="64"/>
    </row>
    <row r="393" ht="15" customHeight="1">
      <c r="Q393" s="64"/>
    </row>
    <row r="394" ht="15" customHeight="1">
      <c r="Q394" s="64"/>
    </row>
    <row r="395" ht="15" customHeight="1">
      <c r="Q395" s="64"/>
    </row>
    <row r="396" ht="15" customHeight="1">
      <c r="Q396" s="64"/>
    </row>
    <row r="397" ht="15" customHeight="1">
      <c r="Q397" s="64"/>
    </row>
    <row r="398" ht="15" customHeight="1">
      <c r="Q398" s="64"/>
    </row>
    <row r="399" ht="15" customHeight="1">
      <c r="Q399" s="64"/>
    </row>
    <row r="400" ht="15" customHeight="1">
      <c r="Q400" s="64"/>
    </row>
    <row r="401" ht="15" customHeight="1">
      <c r="Q401" s="64"/>
    </row>
    <row r="402" ht="15" customHeight="1">
      <c r="Q402" s="64"/>
    </row>
    <row r="403" ht="15" customHeight="1">
      <c r="Q403" s="64"/>
    </row>
    <row r="404" ht="15" customHeight="1">
      <c r="Q404" s="64"/>
    </row>
    <row r="405" ht="15" customHeight="1">
      <c r="Q405" s="64"/>
    </row>
    <row r="406" ht="15" customHeight="1">
      <c r="Q406" s="64"/>
    </row>
    <row r="407" ht="15" customHeight="1">
      <c r="Q407" s="64"/>
    </row>
    <row r="408" ht="15" customHeight="1">
      <c r="Q408" s="64"/>
    </row>
    <row r="409" ht="15" customHeight="1">
      <c r="Q409" s="64"/>
    </row>
    <row r="410" ht="15" customHeight="1">
      <c r="Q410" s="64"/>
    </row>
    <row r="411" ht="15" customHeight="1">
      <c r="Q411" s="64"/>
    </row>
    <row r="412" ht="15" customHeight="1">
      <c r="Q412" s="64"/>
    </row>
    <row r="413" ht="15" customHeight="1">
      <c r="Q413" s="64"/>
    </row>
    <row r="414" ht="15" customHeight="1">
      <c r="Q414" s="64"/>
    </row>
    <row r="415" ht="15" customHeight="1">
      <c r="Q415" s="64"/>
    </row>
    <row r="416" ht="15" customHeight="1">
      <c r="Q416" s="64"/>
    </row>
    <row r="417" ht="15" customHeight="1">
      <c r="Q417" s="64"/>
    </row>
    <row r="418" ht="15" customHeight="1">
      <c r="Q418" s="64"/>
    </row>
    <row r="419" ht="15" customHeight="1">
      <c r="Q419" s="64"/>
    </row>
    <row r="420" ht="15" customHeight="1">
      <c r="Q420" s="64"/>
    </row>
    <row r="421" ht="15" customHeight="1">
      <c r="Q421" s="64"/>
    </row>
    <row r="422" ht="15" customHeight="1">
      <c r="Q422" s="64"/>
    </row>
    <row r="423" ht="15" customHeight="1">
      <c r="Q423" s="64"/>
    </row>
    <row r="424" ht="15" customHeight="1">
      <c r="Q424" s="64"/>
    </row>
    <row r="425" ht="15" customHeight="1">
      <c r="Q425" s="64"/>
    </row>
    <row r="426" ht="15" customHeight="1">
      <c r="Q426" s="64"/>
    </row>
    <row r="427" ht="15" customHeight="1">
      <c r="Q427" s="64"/>
    </row>
    <row r="428" ht="15" customHeight="1">
      <c r="Q428" s="64"/>
    </row>
    <row r="429" ht="15" customHeight="1">
      <c r="Q429" s="64"/>
    </row>
    <row r="430" ht="15" customHeight="1">
      <c r="Q430" s="64"/>
    </row>
    <row r="431" ht="15" customHeight="1">
      <c r="Q431" s="64"/>
    </row>
    <row r="432" ht="15" customHeight="1">
      <c r="Q432" s="64"/>
    </row>
    <row r="433" ht="15" customHeight="1">
      <c r="Q433" s="64"/>
    </row>
    <row r="434" ht="15" customHeight="1">
      <c r="Q434" s="64"/>
    </row>
    <row r="435" ht="15" customHeight="1">
      <c r="Q435" s="64"/>
    </row>
    <row r="436" ht="15" customHeight="1">
      <c r="Q436" s="64"/>
    </row>
    <row r="437" ht="15" customHeight="1">
      <c r="Q437" s="64"/>
    </row>
    <row r="438" ht="15" customHeight="1">
      <c r="Q438" s="64"/>
    </row>
    <row r="439" ht="15" customHeight="1">
      <c r="Q439" s="64"/>
    </row>
    <row r="440" ht="15" customHeight="1">
      <c r="Q440" s="64"/>
    </row>
    <row r="441" ht="15" customHeight="1">
      <c r="Q441" s="64"/>
    </row>
    <row r="442" ht="15" customHeight="1">
      <c r="Q442" s="64"/>
    </row>
    <row r="443" ht="15" customHeight="1">
      <c r="Q443" s="64"/>
    </row>
    <row r="444" ht="15" customHeight="1">
      <c r="Q444" s="64"/>
    </row>
    <row r="445" ht="15" customHeight="1">
      <c r="Q445" s="64"/>
    </row>
    <row r="446" ht="15" customHeight="1">
      <c r="Q446" s="64"/>
    </row>
    <row r="447" ht="15" customHeight="1">
      <c r="Q447" s="64"/>
    </row>
    <row r="448" ht="15" customHeight="1">
      <c r="Q448" s="64"/>
    </row>
    <row r="449" ht="15" customHeight="1">
      <c r="Q449" s="64"/>
    </row>
    <row r="450" ht="15" customHeight="1">
      <c r="Q450" s="64"/>
    </row>
    <row r="451" ht="15" customHeight="1">
      <c r="Q451" s="64"/>
    </row>
    <row r="452" ht="15" customHeight="1">
      <c r="Q452" s="64"/>
    </row>
    <row r="453" ht="15" customHeight="1">
      <c r="Q453" s="64"/>
    </row>
    <row r="454" ht="15" customHeight="1">
      <c r="Q454" s="64"/>
    </row>
    <row r="455" ht="15" customHeight="1">
      <c r="Q455" s="64"/>
    </row>
    <row r="456" ht="15" customHeight="1">
      <c r="Q456" s="64"/>
    </row>
    <row r="457" ht="15" customHeight="1">
      <c r="Q457" s="64"/>
    </row>
    <row r="458" ht="15" customHeight="1">
      <c r="Q458" s="64"/>
    </row>
    <row r="459" ht="15" customHeight="1">
      <c r="Q459" s="64"/>
    </row>
    <row r="460" ht="15" customHeight="1">
      <c r="Q460" s="64"/>
    </row>
    <row r="461" ht="15" customHeight="1">
      <c r="Q461" s="64"/>
    </row>
    <row r="462" ht="15" customHeight="1">
      <c r="Q462" s="64"/>
    </row>
    <row r="463" ht="15" customHeight="1">
      <c r="Q463" s="64"/>
    </row>
    <row r="464" ht="15" customHeight="1">
      <c r="Q464" s="64"/>
    </row>
    <row r="465" ht="15" customHeight="1">
      <c r="Q465" s="64"/>
    </row>
    <row r="466" ht="15" customHeight="1">
      <c r="Q466" s="64"/>
    </row>
    <row r="467" ht="15" customHeight="1">
      <c r="Q467" s="64"/>
    </row>
    <row r="468" ht="15" customHeight="1">
      <c r="Q468" s="64"/>
    </row>
    <row r="469" ht="15" customHeight="1">
      <c r="Q469" s="64"/>
    </row>
    <row r="470" ht="15" customHeight="1">
      <c r="Q470" s="64"/>
    </row>
    <row r="471" ht="15" customHeight="1">
      <c r="Q471" s="64"/>
    </row>
    <row r="472" ht="15" customHeight="1">
      <c r="Q472" s="64"/>
    </row>
    <row r="473" ht="15" customHeight="1">
      <c r="Q473" s="64"/>
    </row>
    <row r="474" ht="15" customHeight="1">
      <c r="Q474" s="64"/>
    </row>
    <row r="475" ht="15" customHeight="1">
      <c r="Q475" s="64"/>
    </row>
    <row r="476" ht="15" customHeight="1">
      <c r="Q476" s="64"/>
    </row>
    <row r="477" ht="15" customHeight="1">
      <c r="Q477" s="64"/>
    </row>
    <row r="478" ht="15" customHeight="1">
      <c r="Q478" s="64"/>
    </row>
    <row r="479" ht="15" customHeight="1">
      <c r="Q479" s="64"/>
    </row>
    <row r="480" ht="15" customHeight="1">
      <c r="Q480" s="64"/>
    </row>
    <row r="481" ht="15" customHeight="1">
      <c r="Q481" s="64"/>
    </row>
    <row r="482" ht="15" customHeight="1">
      <c r="Q482" s="64"/>
    </row>
    <row r="483" ht="15" customHeight="1">
      <c r="Q483" s="64"/>
    </row>
    <row r="484" ht="15" customHeight="1">
      <c r="Q484" s="64"/>
    </row>
    <row r="485" ht="15" customHeight="1">
      <c r="Q485" s="64"/>
    </row>
    <row r="486" ht="15" customHeight="1">
      <c r="Q486" s="64"/>
    </row>
    <row r="487" ht="15" customHeight="1">
      <c r="Q487" s="64"/>
    </row>
    <row r="488" ht="15" customHeight="1">
      <c r="Q488" s="64"/>
    </row>
    <row r="489" ht="15" customHeight="1">
      <c r="Q489" s="64"/>
    </row>
    <row r="490" ht="15" customHeight="1">
      <c r="Q490" s="64"/>
    </row>
    <row r="491" ht="15" customHeight="1">
      <c r="Q491" s="64"/>
    </row>
    <row r="492" ht="15" customHeight="1">
      <c r="Q492" s="64"/>
    </row>
    <row r="493" ht="15" customHeight="1">
      <c r="Q493" s="64"/>
    </row>
    <row r="494" ht="15" customHeight="1">
      <c r="Q494" s="64"/>
    </row>
    <row r="495" ht="15" customHeight="1">
      <c r="Q495" s="64"/>
    </row>
    <row r="496" ht="15" customHeight="1">
      <c r="Q496" s="64"/>
    </row>
    <row r="497" ht="15" customHeight="1">
      <c r="Q497" s="64"/>
    </row>
    <row r="498" ht="15" customHeight="1">
      <c r="Q498" s="64"/>
    </row>
    <row r="499" ht="15" customHeight="1">
      <c r="Q499" s="64"/>
    </row>
    <row r="500" ht="15" customHeight="1">
      <c r="Q500" s="64"/>
    </row>
    <row r="501" ht="15" customHeight="1">
      <c r="Q501" s="64"/>
    </row>
    <row r="502" ht="15" customHeight="1">
      <c r="Q502" s="64"/>
    </row>
    <row r="503" ht="15" customHeight="1">
      <c r="Q503" s="64"/>
    </row>
    <row r="504" ht="15" customHeight="1">
      <c r="Q504" s="64"/>
    </row>
    <row r="505" ht="15" customHeight="1">
      <c r="Q505" s="64"/>
    </row>
    <row r="506" ht="15" customHeight="1">
      <c r="Q506" s="64"/>
    </row>
    <row r="507" ht="15" customHeight="1">
      <c r="Q507" s="64"/>
    </row>
    <row r="508" ht="15" customHeight="1">
      <c r="Q508" s="64"/>
    </row>
    <row r="509" ht="15" customHeight="1">
      <c r="Q509" s="64"/>
    </row>
    <row r="510" ht="15" customHeight="1">
      <c r="Q510" s="64"/>
    </row>
    <row r="511" ht="15" customHeight="1">
      <c r="Q511" s="64"/>
    </row>
    <row r="512" ht="15" customHeight="1">
      <c r="Q512" s="64"/>
    </row>
    <row r="513" ht="15" customHeight="1">
      <c r="Q513" s="64"/>
    </row>
    <row r="514" ht="15" customHeight="1">
      <c r="Q514" s="64"/>
    </row>
    <row r="515" ht="15" customHeight="1">
      <c r="Q515" s="64"/>
    </row>
    <row r="516" ht="15" customHeight="1">
      <c r="Q516" s="64"/>
    </row>
    <row r="517" ht="15" customHeight="1">
      <c r="Q517" s="64"/>
    </row>
    <row r="518" ht="15" customHeight="1">
      <c r="Q518" s="64"/>
    </row>
    <row r="519" ht="15" customHeight="1">
      <c r="Q519" s="64"/>
    </row>
    <row r="520" ht="15" customHeight="1">
      <c r="Q520" s="64"/>
    </row>
    <row r="521" ht="15" customHeight="1">
      <c r="Q521" s="64"/>
    </row>
    <row r="522" ht="15" customHeight="1">
      <c r="Q522" s="64"/>
    </row>
    <row r="523" ht="15" customHeight="1">
      <c r="Q523" s="64"/>
    </row>
    <row r="524" ht="15" customHeight="1">
      <c r="Q524" s="64"/>
    </row>
    <row r="525" ht="15" customHeight="1">
      <c r="Q525" s="64"/>
    </row>
    <row r="526" ht="15" customHeight="1">
      <c r="Q526" s="64"/>
    </row>
    <row r="527" ht="15" customHeight="1">
      <c r="Q527" s="64"/>
    </row>
    <row r="528" ht="15" customHeight="1">
      <c r="Q528" s="64"/>
    </row>
    <row r="529" ht="15" customHeight="1">
      <c r="Q529" s="64"/>
    </row>
    <row r="530" ht="15" customHeight="1">
      <c r="Q530" s="64"/>
    </row>
    <row r="531" ht="15" customHeight="1">
      <c r="Q531" s="64"/>
    </row>
    <row r="532" ht="15" customHeight="1">
      <c r="Q532" s="64"/>
    </row>
    <row r="533" ht="15" customHeight="1">
      <c r="Q533" s="64"/>
    </row>
    <row r="534" ht="15" customHeight="1">
      <c r="Q534" s="64"/>
    </row>
    <row r="535" ht="15" customHeight="1">
      <c r="Q535" s="64"/>
    </row>
    <row r="536" ht="15" customHeight="1">
      <c r="Q536" s="64"/>
    </row>
    <row r="537" ht="15" customHeight="1">
      <c r="Q537" s="64"/>
    </row>
    <row r="538" ht="15" customHeight="1">
      <c r="Q538" s="64"/>
    </row>
    <row r="539" ht="15" customHeight="1">
      <c r="Q539" s="64"/>
    </row>
    <row r="540" ht="15" customHeight="1">
      <c r="Q540" s="64"/>
    </row>
    <row r="541" ht="15" customHeight="1">
      <c r="Q541" s="64"/>
    </row>
    <row r="542" ht="15" customHeight="1">
      <c r="Q542" s="64"/>
    </row>
    <row r="543" ht="15" customHeight="1">
      <c r="Q543" s="64"/>
    </row>
    <row r="544" ht="15" customHeight="1">
      <c r="Q544" s="64"/>
    </row>
    <row r="545" ht="15" customHeight="1">
      <c r="Q545" s="64"/>
    </row>
    <row r="546" ht="15" customHeight="1">
      <c r="Q546" s="64"/>
    </row>
    <row r="547" ht="15" customHeight="1">
      <c r="Q547" s="64"/>
    </row>
    <row r="548" ht="15" customHeight="1">
      <c r="Q548" s="64"/>
    </row>
    <row r="549" ht="15" customHeight="1">
      <c r="Q549" s="64"/>
    </row>
    <row r="550" ht="15" customHeight="1">
      <c r="Q550" s="64"/>
    </row>
    <row r="551" ht="15" customHeight="1">
      <c r="Q551" s="64"/>
    </row>
    <row r="552" ht="15" customHeight="1">
      <c r="Q552" s="64"/>
    </row>
    <row r="553" ht="15" customHeight="1">
      <c r="Q553" s="64"/>
    </row>
    <row r="554" ht="15" customHeight="1">
      <c r="Q554" s="64"/>
    </row>
    <row r="555" ht="15" customHeight="1">
      <c r="Q555" s="64"/>
    </row>
    <row r="556" ht="15" customHeight="1">
      <c r="Q556" s="64"/>
    </row>
    <row r="557" ht="15" customHeight="1">
      <c r="Q557" s="64"/>
    </row>
    <row r="558" ht="15" customHeight="1">
      <c r="Q558" s="64"/>
    </row>
    <row r="559" ht="15" customHeight="1">
      <c r="Q559" s="64"/>
    </row>
    <row r="560" ht="15" customHeight="1">
      <c r="Q560" s="64"/>
    </row>
    <row r="561" ht="15" customHeight="1">
      <c r="Q561" s="64"/>
    </row>
    <row r="562" ht="15" customHeight="1">
      <c r="Q562" s="64"/>
    </row>
    <row r="563" ht="15" customHeight="1">
      <c r="Q563" s="64"/>
    </row>
    <row r="564" ht="15" customHeight="1">
      <c r="Q564" s="64"/>
    </row>
    <row r="565" ht="15" customHeight="1">
      <c r="Q565" s="64"/>
    </row>
    <row r="566" ht="15" customHeight="1">
      <c r="Q566" s="64"/>
    </row>
    <row r="567" ht="15" customHeight="1">
      <c r="Q567" s="64"/>
    </row>
    <row r="568" ht="15" customHeight="1">
      <c r="Q568" s="64"/>
    </row>
    <row r="569" ht="15" customHeight="1">
      <c r="Q569" s="64"/>
    </row>
    <row r="570" ht="15" customHeight="1">
      <c r="Q570" s="64"/>
    </row>
    <row r="571" ht="15" customHeight="1">
      <c r="Q571" s="64"/>
    </row>
    <row r="572" ht="15" customHeight="1">
      <c r="Q572" s="64"/>
    </row>
    <row r="573" ht="15" customHeight="1">
      <c r="Q573" s="64"/>
    </row>
    <row r="574" ht="15" customHeight="1">
      <c r="Q574" s="64"/>
    </row>
    <row r="575" ht="15" customHeight="1">
      <c r="Q575" s="64"/>
    </row>
    <row r="576" ht="15" customHeight="1">
      <c r="Q576" s="64"/>
    </row>
  </sheetData>
  <mergeCells count="6">
    <mergeCell ref="I3:M3"/>
    <mergeCell ref="O3:S3"/>
    <mergeCell ref="P1:Q1"/>
    <mergeCell ref="R1:S1"/>
    <mergeCell ref="P2:Q2"/>
    <mergeCell ref="R2:S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Genetics Reference Laboratory (Wessex)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Mattocks</dc:creator>
  <cp:keywords/>
  <dc:description/>
  <cp:lastModifiedBy>Chris Mattocks</cp:lastModifiedBy>
  <cp:lastPrinted>2004-02-17T15:46:38Z</cp:lastPrinted>
  <dcterms:created xsi:type="dcterms:W3CDTF">2003-07-04T12:08:47Z</dcterms:created>
  <dcterms:modified xsi:type="dcterms:W3CDTF">2004-05-27T13:58:26Z</dcterms:modified>
  <cp:category/>
  <cp:version/>
  <cp:contentType/>
  <cp:contentStatus/>
</cp:coreProperties>
</file>